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protopapa\Desktop\"/>
    </mc:Choice>
  </mc:AlternateContent>
  <bookViews>
    <workbookView xWindow="0" yWindow="0" windowWidth="20490" windowHeight="6765"/>
  </bookViews>
  <sheets>
    <sheet name="Introduction" sheetId="2" r:id="rId1"/>
    <sheet name="Instructions" sheetId="3" r:id="rId2"/>
    <sheet name="Audit Tool" sheetId="6" r:id="rId3"/>
    <sheet name="Summary" sheetId="1" r:id="rId4"/>
    <sheet name="Recommendations" sheetId="4" r:id="rId5"/>
    <sheet name="Sheet7" sheetId="8" state="hidden" r:id="rId6"/>
    <sheet name="answer_sheet" sheetId="5" state="hidden" r:id="rId7"/>
  </sheets>
  <externalReferences>
    <externalReference r:id="rId8"/>
  </externalReferences>
  <definedNames>
    <definedName name="Answer1" localSheetId="5">Sheet7!$A$4:$A$5</definedName>
    <definedName name="Answer1">answer_sheet!$A$2:$A$3</definedName>
    <definedName name="Answer10">Sheet7!$H$21:$H$23</definedName>
    <definedName name="Answer11">Sheet7!$I$21:$I$23</definedName>
    <definedName name="Answer12">Sheet7!$K$17:$K$21</definedName>
    <definedName name="Answer13">Sheet7!#REF!</definedName>
    <definedName name="Answer14">Sheet7!#REF!</definedName>
    <definedName name="Answer2" localSheetId="5">Sheet7!$C$16:$C$18</definedName>
    <definedName name="Answer2">'[1]answer sheet'!$A$3:$A$5</definedName>
    <definedName name="Answer3" localSheetId="5">Sheet7!$E$16:$E$18</definedName>
    <definedName name="Answer3">answer_sheet!$C$2:$C$3</definedName>
    <definedName name="Answer3a">'[1]answer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5">#REF!</definedName>
    <definedName name="Asnwer10">#REF!</definedName>
    <definedName name="OLE_LINK3" localSheetId="4">Recommendations!#REF!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8" i="6" l="1"/>
  <c r="R9" i="6"/>
  <c r="R10" i="6"/>
  <c r="R11" i="6"/>
  <c r="R12" i="6"/>
  <c r="R13" i="6"/>
  <c r="R14" i="6"/>
  <c r="R15" i="6"/>
  <c r="R16" i="6"/>
  <c r="R17" i="6"/>
  <c r="R8" i="6"/>
  <c r="Q9" i="6"/>
  <c r="Q10" i="6"/>
  <c r="Q11" i="6"/>
  <c r="Q12" i="6"/>
  <c r="Q13" i="6"/>
  <c r="Q14" i="6"/>
  <c r="Q15" i="6"/>
  <c r="Q16" i="6"/>
  <c r="Q17" i="6"/>
  <c r="G9" i="6"/>
  <c r="G10" i="6"/>
  <c r="G11" i="6"/>
  <c r="G12" i="6"/>
  <c r="G13" i="6"/>
  <c r="G14" i="6"/>
  <c r="G15" i="6"/>
  <c r="G16" i="6"/>
  <c r="G17" i="6"/>
  <c r="Q9" i="5" l="1"/>
  <c r="G8" i="6"/>
  <c r="R25" i="6" l="1"/>
  <c r="Q25" i="6"/>
  <c r="G25" i="6"/>
  <c r="O25" i="6" l="1"/>
  <c r="O28" i="6"/>
  <c r="O24" i="6" s="1"/>
  <c r="O21" i="6"/>
  <c r="O19" i="6"/>
  <c r="N28" i="6"/>
  <c r="N24" i="6" s="1"/>
  <c r="N25" i="6"/>
  <c r="N21" i="6"/>
  <c r="N19" i="6"/>
  <c r="M28" i="6"/>
  <c r="M24" i="6" s="1"/>
  <c r="M25" i="6"/>
  <c r="M21" i="6"/>
  <c r="M19" i="6"/>
  <c r="O23" i="6" l="1"/>
  <c r="O20" i="6" s="1"/>
  <c r="O26" i="6"/>
  <c r="O29" i="6" s="1"/>
  <c r="L17" i="1" s="1"/>
  <c r="N26" i="6"/>
  <c r="N23" i="6"/>
  <c r="N22" i="6" s="1"/>
  <c r="M23" i="6"/>
  <c r="M22" i="6" s="1"/>
  <c r="M26" i="6"/>
  <c r="F28" i="6"/>
  <c r="F24" i="6" s="1"/>
  <c r="F25" i="6"/>
  <c r="F21" i="6"/>
  <c r="F19" i="6"/>
  <c r="N20" i="6" l="1"/>
  <c r="N29" i="6" s="1"/>
  <c r="L16" i="1" s="1"/>
  <c r="O22" i="6"/>
  <c r="M20" i="6"/>
  <c r="M29" i="6" s="1"/>
  <c r="L15" i="1" s="1"/>
  <c r="F26" i="6"/>
  <c r="F23" i="6"/>
  <c r="F20" i="6" s="1"/>
  <c r="W25" i="6"/>
  <c r="V25" i="6"/>
  <c r="U25" i="6"/>
  <c r="T25" i="6"/>
  <c r="S25" i="6"/>
  <c r="F22" i="6" l="1"/>
  <c r="F29" i="6"/>
  <c r="I14" i="1" s="1"/>
  <c r="AE25" i="6"/>
  <c r="AF25" i="6" l="1"/>
  <c r="AB25" i="6"/>
  <c r="AA25" i="6" l="1"/>
  <c r="Z25" i="6"/>
  <c r="Y25" i="6"/>
  <c r="K25" i="6"/>
  <c r="I25" i="6"/>
  <c r="J25" i="6"/>
  <c r="AF28" i="6" l="1"/>
  <c r="AF24" i="6" s="1"/>
  <c r="AF21" i="6"/>
  <c r="AF19" i="6"/>
  <c r="AE28" i="6"/>
  <c r="AE24" i="6" s="1"/>
  <c r="AE21" i="6"/>
  <c r="AE19" i="6"/>
  <c r="AD25" i="6"/>
  <c r="AC25" i="6"/>
  <c r="X25" i="6"/>
  <c r="P25" i="6"/>
  <c r="L25" i="6"/>
  <c r="AF26" i="6" l="1"/>
  <c r="AF23" i="6"/>
  <c r="AF22" i="6" s="1"/>
  <c r="AE26" i="6"/>
  <c r="AE23" i="6"/>
  <c r="AE20" i="6" s="1"/>
  <c r="AD28" i="6"/>
  <c r="AD24" i="6" s="1"/>
  <c r="AC28" i="6"/>
  <c r="AC24" i="6" s="1"/>
  <c r="AB28" i="6"/>
  <c r="AB24" i="6" s="1"/>
  <c r="AA28" i="6"/>
  <c r="AA24" i="6" s="1"/>
  <c r="AD21" i="6"/>
  <c r="AC21" i="6"/>
  <c r="AB21" i="6"/>
  <c r="AA21" i="6"/>
  <c r="AD19" i="6"/>
  <c r="AC19" i="6"/>
  <c r="AB19" i="6"/>
  <c r="AA19" i="6"/>
  <c r="Z28" i="6"/>
  <c r="Z24" i="6" s="1"/>
  <c r="Y28" i="6"/>
  <c r="Y24" i="6" s="1"/>
  <c r="Z21" i="6"/>
  <c r="Y21" i="6"/>
  <c r="Z19" i="6"/>
  <c r="Y19" i="6"/>
  <c r="AE29" i="6" l="1"/>
  <c r="P16" i="1" s="1"/>
  <c r="AF20" i="6"/>
  <c r="AF29" i="6" s="1"/>
  <c r="Q14" i="1" s="1"/>
  <c r="Q22" i="1" s="1"/>
  <c r="AE22" i="6"/>
  <c r="AA26" i="6"/>
  <c r="AD26" i="6"/>
  <c r="AB26" i="6"/>
  <c r="AC26" i="6"/>
  <c r="Y26" i="6"/>
  <c r="AA23" i="6"/>
  <c r="AA20" i="6" s="1"/>
  <c r="AD23" i="6"/>
  <c r="AD22" i="6" s="1"/>
  <c r="AB23" i="6"/>
  <c r="AB22" i="6" s="1"/>
  <c r="AC23" i="6"/>
  <c r="AC22" i="6" s="1"/>
  <c r="Z26" i="6"/>
  <c r="Y23" i="6"/>
  <c r="Y22" i="6" s="1"/>
  <c r="Z23" i="6"/>
  <c r="Z22" i="6" s="1"/>
  <c r="D25" i="5"/>
  <c r="AA29" i="6" l="1"/>
  <c r="O17" i="1" s="1"/>
  <c r="Y20" i="6"/>
  <c r="Y29" i="6" s="1"/>
  <c r="O15" i="1" s="1"/>
  <c r="AA22" i="6"/>
  <c r="AC20" i="6"/>
  <c r="AC29" i="6" s="1"/>
  <c r="P14" i="1" s="1"/>
  <c r="AD20" i="6"/>
  <c r="AD29" i="6" s="1"/>
  <c r="P15" i="1" s="1"/>
  <c r="AB20" i="6"/>
  <c r="AB29" i="6" s="1"/>
  <c r="O18" i="1" s="1"/>
  <c r="Z20" i="6"/>
  <c r="Z29" i="6" s="1"/>
  <c r="O16" i="1" s="1"/>
  <c r="X28" i="6"/>
  <c r="W28" i="6"/>
  <c r="V28" i="6"/>
  <c r="U28" i="6"/>
  <c r="T28" i="6"/>
  <c r="S28" i="6"/>
  <c r="R28" i="6"/>
  <c r="Q28" i="6"/>
  <c r="P28" i="6"/>
  <c r="L28" i="6"/>
  <c r="K28" i="6"/>
  <c r="J28" i="6"/>
  <c r="I28" i="6"/>
  <c r="G28" i="6"/>
  <c r="P22" i="1" l="1"/>
  <c r="X24" i="6"/>
  <c r="W24" i="6"/>
  <c r="V24" i="6"/>
  <c r="X21" i="6"/>
  <c r="W21" i="6"/>
  <c r="V21" i="6"/>
  <c r="X19" i="6"/>
  <c r="W19" i="6"/>
  <c r="V19" i="6"/>
  <c r="X23" i="6" l="1"/>
  <c r="X20" i="6" s="1"/>
  <c r="X26" i="6"/>
  <c r="V26" i="6"/>
  <c r="W26" i="6"/>
  <c r="V23" i="6"/>
  <c r="V20" i="6" s="1"/>
  <c r="W23" i="6"/>
  <c r="W20" i="6" s="1"/>
  <c r="W29" i="6" l="1"/>
  <c r="N18" i="1" s="1"/>
  <c r="V29" i="6"/>
  <c r="N17" i="1" s="1"/>
  <c r="X29" i="6"/>
  <c r="O14" i="1" s="1"/>
  <c r="O22" i="1" s="1"/>
  <c r="W22" i="6"/>
  <c r="X22" i="6"/>
  <c r="V22" i="6"/>
  <c r="U21" i="6" l="1"/>
  <c r="U19" i="6"/>
  <c r="T21" i="6"/>
  <c r="T19" i="6"/>
  <c r="S21" i="6"/>
  <c r="S19" i="6"/>
  <c r="R21" i="6"/>
  <c r="R19" i="6"/>
  <c r="Q21" i="6"/>
  <c r="Q19" i="6"/>
  <c r="P21" i="6"/>
  <c r="P19" i="6"/>
  <c r="L21" i="6"/>
  <c r="L19" i="6"/>
  <c r="K21" i="6"/>
  <c r="K19" i="6"/>
  <c r="J21" i="6"/>
  <c r="J19" i="6"/>
  <c r="I21" i="6"/>
  <c r="I19" i="6"/>
  <c r="G21" i="6"/>
  <c r="G19" i="6"/>
  <c r="G24" i="6" l="1"/>
  <c r="L24" i="6"/>
  <c r="S24" i="6"/>
  <c r="S26" i="6" l="1"/>
  <c r="L26" i="6"/>
  <c r="L23" i="6"/>
  <c r="L22" i="6" s="1"/>
  <c r="S23" i="6"/>
  <c r="S22" i="6" s="1"/>
  <c r="L20" i="6" l="1"/>
  <c r="L29" i="6" s="1"/>
  <c r="L14" i="1" s="1"/>
  <c r="L22" i="1" s="1"/>
  <c r="S20" i="6"/>
  <c r="T24" i="6"/>
  <c r="R24" i="6"/>
  <c r="K24" i="6"/>
  <c r="J24" i="6"/>
  <c r="I24" i="6"/>
  <c r="S29" i="6" l="1"/>
  <c r="N14" i="1" s="1"/>
  <c r="T26" i="6"/>
  <c r="R26" i="6"/>
  <c r="J26" i="6"/>
  <c r="I23" i="6"/>
  <c r="I20" i="6" s="1"/>
  <c r="K23" i="6"/>
  <c r="K20" i="6" s="1"/>
  <c r="I26" i="6"/>
  <c r="K26" i="6"/>
  <c r="T23" i="6"/>
  <c r="T22" i="6" s="1"/>
  <c r="R23" i="6"/>
  <c r="R22" i="6" s="1"/>
  <c r="J23" i="6"/>
  <c r="J22" i="6" s="1"/>
  <c r="K29" i="6" l="1"/>
  <c r="K14" i="1" s="1"/>
  <c r="K22" i="1" s="1"/>
  <c r="I29" i="6"/>
  <c r="J14" i="1" s="1"/>
  <c r="K22" i="6"/>
  <c r="I22" i="6"/>
  <c r="J20" i="6"/>
  <c r="J29" i="6" s="1"/>
  <c r="J15" i="1" s="1"/>
  <c r="R20" i="6"/>
  <c r="T20" i="6"/>
  <c r="R29" i="6" l="1"/>
  <c r="M16" i="1" s="1"/>
  <c r="J22" i="1"/>
  <c r="T29" i="6"/>
  <c r="N15" i="1" s="1"/>
  <c r="U24" i="6"/>
  <c r="P24" i="6"/>
  <c r="Q24" i="6"/>
  <c r="Q23" i="6" l="1"/>
  <c r="Q22" i="6" s="1"/>
  <c r="G23" i="6"/>
  <c r="G22" i="6" s="1"/>
  <c r="U23" i="6"/>
  <c r="U20" i="6" s="1"/>
  <c r="G26" i="6"/>
  <c r="P23" i="6"/>
  <c r="P22" i="6" s="1"/>
  <c r="U26" i="6"/>
  <c r="Q26" i="6"/>
  <c r="P26" i="6"/>
  <c r="U29" i="6" l="1"/>
  <c r="N16" i="1" s="1"/>
  <c r="N22" i="1" s="1"/>
  <c r="G20" i="6"/>
  <c r="U22" i="6"/>
  <c r="Q20" i="6"/>
  <c r="P20" i="6"/>
  <c r="P29" i="6" s="1"/>
  <c r="M14" i="1" s="1"/>
  <c r="Q29" i="6" l="1"/>
  <c r="M15" i="1" s="1"/>
  <c r="M22" i="1" s="1"/>
  <c r="G29" i="6"/>
  <c r="I15" i="1" s="1"/>
  <c r="I22" i="1" s="1"/>
</calcChain>
</file>

<file path=xl/sharedStrings.xml><?xml version="1.0" encoding="utf-8"?>
<sst xmlns="http://schemas.openxmlformats.org/spreadsheetml/2006/main" count="244" uniqueCount="176">
  <si>
    <t>Audit Toolkit</t>
  </si>
  <si>
    <t>info@ncepod.org.uk</t>
  </si>
  <si>
    <t>For information on the recommendation to which each question assesses please click on the         button</t>
  </si>
  <si>
    <t>Instructions for completion</t>
  </si>
  <si>
    <t>Amending the tool to include more or less patients</t>
  </si>
  <si>
    <t>This tool has been set up to be completed on 10 patients.</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</si>
  <si>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</si>
  <si>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t>Following these steps will ensure the formulas work correctly.</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</si>
  <si>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</si>
  <si>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RECOMMENDATIONS</t>
  </si>
  <si>
    <t>Answer3</t>
  </si>
  <si>
    <t>Male</t>
  </si>
  <si>
    <t>Yes</t>
  </si>
  <si>
    <t>Female</t>
  </si>
  <si>
    <t>No</t>
  </si>
  <si>
    <t>Patient 1</t>
  </si>
  <si>
    <t>Patient 2</t>
  </si>
  <si>
    <t>Patient 3</t>
  </si>
  <si>
    <t>Patient 4</t>
  </si>
  <si>
    <t>Patient 5</t>
  </si>
  <si>
    <t>Patient 6</t>
  </si>
  <si>
    <t>Patient 7</t>
  </si>
  <si>
    <t>Patient 8</t>
  </si>
  <si>
    <t>Patient 9</t>
  </si>
  <si>
    <t>Yes n</t>
  </si>
  <si>
    <t>Yes %</t>
  </si>
  <si>
    <t>No n</t>
  </si>
  <si>
    <t>No %</t>
  </si>
  <si>
    <t>Sub total</t>
  </si>
  <si>
    <t>Patient details</t>
  </si>
  <si>
    <t>Gender</t>
  </si>
  <si>
    <t>Time of admission</t>
  </si>
  <si>
    <t>Date of admission</t>
  </si>
  <si>
    <t>dd/mm/yyyy</t>
  </si>
  <si>
    <t>Answer1_gender</t>
  </si>
  <si>
    <t>Answer2</t>
  </si>
  <si>
    <t>Not applicable</t>
  </si>
  <si>
    <t>Answer4</t>
  </si>
  <si>
    <t>Answer6</t>
  </si>
  <si>
    <t>Answer7</t>
  </si>
  <si>
    <t>Answer8</t>
  </si>
  <si>
    <t>Number of cases included in audit</t>
  </si>
  <si>
    <t>Question number</t>
  </si>
  <si>
    <t>Recommendation - Sub criteria questions (score)</t>
  </si>
  <si>
    <t>RAG system (NCEPOD recommends these are set at the following limits, however these can be adapted by your Trust where appropriate by amending the thresholds as required)</t>
  </si>
  <si>
    <t>%</t>
  </si>
  <si>
    <t>Green</t>
  </si>
  <si>
    <t>Amber</t>
  </si>
  <si>
    <t>Average % of recommendation</t>
  </si>
  <si>
    <t>Recommendation - Sub criteria question number (reference only)</t>
  </si>
  <si>
    <t>Red</t>
  </si>
  <si>
    <t>50-99</t>
  </si>
  <si>
    <t>0-49</t>
  </si>
  <si>
    <t>If the audit is undertaken on less than 10 patients, please delete the extra rows.</t>
  </si>
  <si>
    <t>For information on the recommendation to which each question assesses please click on the         button. This will take you to the Recommendations worksheet. Please click on the Audit tool tab to return to the main audit tool section.</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</si>
  <si>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</si>
  <si>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In</t>
    </r>
    <r>
      <rPr>
        <b/>
        <sz val="11"/>
        <color theme="1"/>
        <rFont val="Calibri"/>
        <family val="2"/>
        <scheme val="minor"/>
      </rPr>
      <t xml:space="preserve"> 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 xml:space="preserve">s, ok. The spreadsheet should now be functional. </t>
    </r>
  </si>
  <si>
    <t>Number of cases (overall percentage for radar chart in Summary worksheet)</t>
  </si>
  <si>
    <t>Summary data is given in the worksheet "Summary".</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</si>
  <si>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</si>
  <si>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Recommendation 7</t>
  </si>
  <si>
    <t>Age (on day 1 of the hospital admission) - years</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</si>
  <si>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</si>
  <si>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</si>
  <si>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</si>
  <si>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</si>
  <si>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</si>
  <si>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</si>
  <si>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</si>
  <si>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</si>
  <si>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</si>
  <si>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</si>
  <si>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</si>
  <si>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</si>
  <si>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</si>
  <si>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</si>
  <si>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</si>
  <si>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Admission details</t>
  </si>
  <si>
    <t>hh:mm (24 hour clock)</t>
  </si>
  <si>
    <t>This toolkit can be used in conjunction with the Recommendation Checklist. This can be found by clicking on the adjacent report image or at:</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</si>
  <si>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</si>
  <si>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</si>
  <si>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</si>
  <si>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</si>
  <si>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</si>
  <si>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</si>
  <si>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Report recommendation number</t>
  </si>
  <si>
    <t>Recommendation number in report</t>
  </si>
  <si>
    <t>corresponding number in chart</t>
  </si>
  <si>
    <t>number in report</t>
  </si>
  <si>
    <t>No data/Not answered/Not documented/Unknown</t>
  </si>
  <si>
    <t>No data</t>
  </si>
  <si>
    <t>3a</t>
  </si>
  <si>
    <t>3b</t>
  </si>
  <si>
    <t>Recommendation 3</t>
  </si>
  <si>
    <t>Recommendation 4</t>
  </si>
  <si>
    <t>Recommendation 5</t>
  </si>
  <si>
    <t>Recommendation 10</t>
  </si>
  <si>
    <t>Recommendation 6</t>
  </si>
  <si>
    <t>Description</t>
  </si>
  <si>
    <t>Acute Bowel Obstruction</t>
  </si>
  <si>
    <t>https://www.ncepod.org.uk/2020abo.html</t>
  </si>
  <si>
    <t>Please complete as many questions which are applicable to the care of the patient.  This NCEPOD study focused on the quality of care provided to patients aged over 16 years with a diagnosis of acute bowel obstruction.</t>
  </si>
  <si>
    <t>Delay in Transit</t>
  </si>
  <si>
    <t>NCEPOD does not ask for any of this data back; it is for each Trust/Health Board to make a judgement as to whether they are meeting recommendations.</t>
  </si>
  <si>
    <r>
      <t xml:space="preserve">This data collection tool is made up of questions which can be used to assess how well your Trust is meeting recommendations made in </t>
    </r>
    <r>
      <rPr>
        <i/>
        <sz val="11"/>
        <color theme="1"/>
        <rFont val="Calibri"/>
        <family val="2"/>
        <scheme val="minor"/>
      </rPr>
      <t>"Delay in Transit"</t>
    </r>
  </si>
  <si>
    <t>For patients with a high frailty score (eg. Rockwood 5 or more):</t>
  </si>
  <si>
    <t>4a</t>
  </si>
  <si>
    <t>4b</t>
  </si>
  <si>
    <t>4c</t>
  </si>
  <si>
    <r>
      <t xml:space="preserve">Thank you for downloading the toolkit for </t>
    </r>
    <r>
      <rPr>
        <i/>
        <sz val="11"/>
        <color theme="1"/>
        <rFont val="Calibri"/>
        <family val="2"/>
        <scheme val="minor"/>
      </rPr>
      <t xml:space="preserve">'Delay in Transit'. </t>
    </r>
    <r>
      <rPr>
        <sz val="11"/>
        <color theme="1"/>
        <rFont val="Calibri"/>
        <family val="2"/>
        <scheme val="minor"/>
      </rPr>
      <t>We hope you find this useful and if you have any feedback please contact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</si>
  <si>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t>NCEPOD has defined urgency of surgery under 4 categories: Urgent, Immediate, Expedited and Elective ('Elective' excluded in this audit tool).  Full details including timing can be found here: NCEPOD Classification of Intervention https://www.ncepod.org.uk/classification.html</t>
  </si>
  <si>
    <t>Recommendation 1</t>
  </si>
  <si>
    <t>Recommendation 2</t>
  </si>
  <si>
    <t>Is there evidence in the case notes/electronic patient record:</t>
  </si>
  <si>
    <t>Recommendation 8</t>
  </si>
  <si>
    <r>
      <t xml:space="preserve">Ensure local policies are in place for the escalation of patients requiring surgery for acute bowel obstruction to enable rapid access to the operating theatre.*
This should be regularly audited to ensure adequate emergency capacity planning.
*e.g. The NCEPOD Classification of Intervention can be used to ensure that patients are treated within a clinically acceptable timeframe
</t>
    </r>
    <r>
      <rPr>
        <i/>
        <sz val="12"/>
        <color theme="1"/>
        <rFont val="Calibri"/>
        <family val="2"/>
        <scheme val="minor"/>
      </rPr>
      <t>(Medical Directors, Clinical Directors, Quality Improvement Leads)</t>
    </r>
  </si>
  <si>
    <t>Was the patient reviewed by a consultant as soon as clinically indicated and at the latest within 14 hours of admission to hospital?</t>
  </si>
  <si>
    <t>N/A - not high risk</t>
  </si>
  <si>
    <t>N/A - did not have a definitive diagnosis of ABO</t>
  </si>
  <si>
    <t>If the patient had a definitive diagnosis of ABO, were they admitted under the care of a surgical team?</t>
  </si>
  <si>
    <t>If the patient was high-risk did consultant discussion occur within one hour? (see definition of ‘high risk’ in Recommendation 2 in the adjacent worksheet)</t>
  </si>
  <si>
    <t>Was hydration status measured and documented to minimise the risk of acute kidney injury (AKI)?</t>
  </si>
  <si>
    <t>Was a frailty score recorded in the case notes/electronic patient record?</t>
  </si>
  <si>
    <t>Was a risk assessment undertaken with input from critical care relevant to the patient’s needs?</t>
  </si>
  <si>
    <t>Was a treatment escalation plan in place?</t>
  </si>
  <si>
    <t>Was a MUST score taken on admission to hospital?</t>
  </si>
  <si>
    <t>N/A - the patient was in hospital for less than a week</t>
  </si>
  <si>
    <t>Was a MUST score taken at least weekly throughout the admission?</t>
  </si>
  <si>
    <t>N/A - the patient died in hospital</t>
  </si>
  <si>
    <t>Was a MUST score taken at discharge?</t>
  </si>
  <si>
    <t>N/A - not required or patient died in hospital</t>
  </si>
  <si>
    <t>Was the patient assessed by a dietitian/nutrition team at discharge?</t>
  </si>
  <si>
    <t>N/A - surgery was cancelled/postponed or patient died in hospital</t>
  </si>
  <si>
    <t>N/A</t>
  </si>
  <si>
    <t>N/A - patient did not have a high frailty score</t>
  </si>
  <si>
    <t>Answer3a</t>
  </si>
  <si>
    <t>Was a multidisciplinary team discussion undertaken for shared decision-making? (Including care of the elderly if appropriate)</t>
  </si>
  <si>
    <t>Of shared decision making between the patient, carers and clinicians, with regard to the treatment options available?</t>
  </si>
  <si>
    <t>That the morbidity and mortality risk was calculated for surgery (e.g. for a laparotomy whether it was performed or not)?</t>
  </si>
  <si>
    <t>That informed consent was taken?</t>
  </si>
  <si>
    <r>
      <t xml:space="preserve">Assess pain in all patients with symptoms of acute bowel obstruction and give analgesia in line with local and national guidelines. Ensure that:
a. Pain is assessed at presentation to the emergency department
b. Pain is assessed throughout the admission
c. Referral to the acute pain team is undertaken when pain is difficult to manage, while ensuring the referral does not cause a delay in any definitive treatment.
</t>
    </r>
    <r>
      <rPr>
        <i/>
        <sz val="12"/>
        <color theme="1"/>
        <rFont val="Calibri"/>
        <family val="2"/>
        <scheme val="minor"/>
      </rPr>
      <t>(Clinicians, Acute Pain Teams)</t>
    </r>
    <r>
      <rPr>
        <sz val="12"/>
        <color theme="1"/>
        <rFont val="Calibri"/>
        <family val="2"/>
        <scheme val="minor"/>
      </rPr>
      <t xml:space="preserve">
</t>
    </r>
  </si>
  <si>
    <r>
      <t xml:space="preserve">Admit patients with symptoms of acute bowel obstruction as necessary, but patients who have a definitive diagnosis of acute bowel obstruction should be admitted under the care of a surgical team.
</t>
    </r>
    <r>
      <rPr>
        <i/>
        <sz val="12"/>
        <color theme="1"/>
        <rFont val="Calibri"/>
        <family val="2"/>
        <scheme val="minor"/>
      </rPr>
      <t>(Clinicians, Clinical Directors)</t>
    </r>
    <r>
      <rPr>
        <sz val="12"/>
        <color theme="1"/>
        <rFont val="Calibri"/>
        <family val="2"/>
        <scheme val="minor"/>
      </rPr>
      <t xml:space="preserve">
</t>
    </r>
  </si>
  <si>
    <r>
      <t xml:space="preserve">Undertake a CT scan with intravenous contrast promptly, as the definitive method of imaging* for patients presenting with suspected acute bowel obstruction. Prompt radiological diagnosis will help ensure admission to the correct specialty, so the time to CT reporting should be audited locally.
*unless the use of IV contrast is deemed inappropriate by a senior clinician, in which case CT without contrast should be performed – in line with NICE CG169
</t>
    </r>
    <r>
      <rPr>
        <i/>
        <sz val="12"/>
        <color theme="1"/>
        <rFont val="Calibri"/>
        <family val="2"/>
        <scheme val="minor"/>
      </rPr>
      <t>(Emergency Medicine, Admitting Clinicians, Radiologists, Quality Improvement Leads)</t>
    </r>
  </si>
  <si>
    <r>
      <t xml:space="preserve">Undertake a consultant review in all patients diagnosed with acute bowel obstruction as soon as clinically indicated and at the latest within 14 hours of admission to hospital. Discussion with a consultant should occur within an hour for high-risk patients*
*As recommended by the RCP London and NHS England (‘High risk’ is defined as where the risk of mortality is greater than 10%, or where a patient is unstable and not responding to treatment as expected)
</t>
    </r>
    <r>
      <rPr>
        <i/>
        <sz val="12"/>
        <color theme="1"/>
        <rFont val="Calibri"/>
        <family val="2"/>
        <scheme val="minor"/>
      </rPr>
      <t>(Consultant Surgeons)</t>
    </r>
  </si>
  <si>
    <r>
      <rPr>
        <sz val="12"/>
        <color theme="1"/>
        <rFont val="Calibri"/>
        <family val="2"/>
        <scheme val="minor"/>
      </rPr>
      <t xml:space="preserve">Ensure patients with a high frailty score (eg. Rockwood 5 or more) receive:
a. A multidisciplinary team discussion for shared decision-making, including care of the elderly
b. A risk assessment, with input from critical care relevant to the patient’s needs
c. A treatment escalation plan
d. Their resuscitation status recorded
</t>
    </r>
    <r>
      <rPr>
        <i/>
        <sz val="12"/>
        <color theme="1"/>
        <rFont val="Calibri"/>
        <family val="2"/>
        <scheme val="minor"/>
      </rPr>
      <t>(Clinicians including Care of the Elderly)</t>
    </r>
  </si>
  <si>
    <r>
      <t xml:space="preserve">Undertake, record and act on nutritional screening in all patients who present with symptoms of acute bowel obstruction. This should include:
a. A MUST score on admission to hospital
b. A MUST score at least weekly throughout the admission
c. Review by a dietitian/nutrition team once a diagnosis has been made
d. A MUST score, and if required a dietitian/nutrition team assessment at discharge
As recommended by BAPEN
</t>
    </r>
    <r>
      <rPr>
        <i/>
        <sz val="12"/>
        <color theme="1"/>
        <rFont val="Calibri"/>
        <family val="2"/>
        <scheme val="minor"/>
      </rPr>
      <t>(Clinicians, Dietitians, Nutrition Teams)</t>
    </r>
  </si>
  <si>
    <r>
      <t xml:space="preserve">Agree joint clinical network pathways of care that enable improved access to stenting services for those patients with acute large bowel obstruction who require the service.
</t>
    </r>
    <r>
      <rPr>
        <i/>
        <sz val="12"/>
        <color theme="1"/>
        <rFont val="Calibri"/>
        <family val="2"/>
        <scheme val="minor"/>
      </rPr>
      <t xml:space="preserve">(Medical Directors, Division Leads, Commissioners, Clinical Networks)
</t>
    </r>
    <r>
      <rPr>
        <i/>
        <sz val="12"/>
        <color rgb="FFC00000"/>
        <rFont val="Calibri"/>
        <family val="2"/>
        <scheme val="minor"/>
      </rPr>
      <t>NB: this is an organisational recommendation so has not included in this clinical audit tool</t>
    </r>
    <r>
      <rPr>
        <i/>
        <sz val="12"/>
        <color theme="1"/>
        <rFont val="Calibri"/>
        <family val="2"/>
        <scheme val="minor"/>
      </rPr>
      <t xml:space="preserve">
</t>
    </r>
  </si>
  <si>
    <r>
      <t xml:space="preserve">Calculate morbidity and mortality risk for all patients admitted with, and before any surgery for, acute bowel obstruction, to aid:
a. Shared decision-making between the patient, carers and clinicians, with regard to the treatment options available and to ensure the appropriate informed consent is taken
b. Assessment of the risk and predicted outcome associated with undertaking a laparotomy
</t>
    </r>
    <r>
      <rPr>
        <i/>
        <sz val="12"/>
        <color theme="1"/>
        <rFont val="Calibri"/>
        <family val="2"/>
        <scheme val="minor"/>
      </rPr>
      <t>(Surgeons)</t>
    </r>
  </si>
  <si>
    <t>A full list can also be found in the report here https://www.ncepod.org.uk/2020abo.html</t>
  </si>
  <si>
    <r>
      <t xml:space="preserve">Measure and document hydration status in all patients presenting with symptoms of acute bowel obstruction in order to minimise the risk of acute kidney injury (AKI). Ensure that hydration status is:
a. Assessed at presentation to the emergency department
b. Assessed throughout the admission
</t>
    </r>
    <r>
      <rPr>
        <i/>
        <sz val="12"/>
        <color theme="1"/>
        <rFont val="Calibri"/>
        <family val="2"/>
        <scheme val="minor"/>
      </rPr>
      <t>(Clinicians)</t>
    </r>
    <r>
      <rPr>
        <sz val="12"/>
        <color theme="1"/>
        <rFont val="Calibri"/>
        <family val="2"/>
        <scheme val="minor"/>
      </rPr>
      <t xml:space="preserve">
</t>
    </r>
  </si>
  <si>
    <t>N/A - a decision was made not to escalate treatment and/or patient did not have a high frailty score</t>
  </si>
  <si>
    <t>Did the patient undergo surgery within the timeframe stated for the urgency of surgery that took place?</t>
  </si>
  <si>
    <t>Was the patient reviewed by a dietitian/nutrition team once a diagnosis of ABO had been made?</t>
  </si>
  <si>
    <t xml:space="preserve">Did this patient have a CT scan with IV contrast as the definitive method of imaging for suspected acute bowel obstruction (ABO)?
</t>
  </si>
  <si>
    <t>N/A - pain was not difficult to manage</t>
  </si>
  <si>
    <t>Answer3b</t>
  </si>
  <si>
    <t>If the pain was difficult to manage in this patient, were they referred to the acute pain team?</t>
  </si>
  <si>
    <t>Was analgesia given in line with local and national guidelines?</t>
  </si>
  <si>
    <t>Was pain assessed throughout the admission?</t>
  </si>
  <si>
    <t>12a</t>
  </si>
  <si>
    <t>12b</t>
  </si>
  <si>
    <t>12c</t>
  </si>
  <si>
    <t>23a</t>
  </si>
  <si>
    <t>23b</t>
  </si>
  <si>
    <t>23c</t>
  </si>
  <si>
    <t>24a</t>
  </si>
  <si>
    <t>24b</t>
  </si>
  <si>
    <r>
      <t xml:space="preserve">Minimise delays to diagnosis and treatment for acute bowel obstruction. Development of an evidence-based pathway for acute bowel obstruction, including recommendations 1-10 could facilitate this. The pathway should be audited at specific time points such as:
a. Time from arrival to CT scan
b. Time from arrival to diagnosis
c. Time from decision to operate to start of anaesthesia
</t>
    </r>
    <r>
      <rPr>
        <i/>
        <sz val="12"/>
        <color theme="1"/>
        <rFont val="Calibri"/>
        <family val="2"/>
        <scheme val="minor"/>
      </rPr>
      <t xml:space="preserve">(Clinicians, Medical Directors, Clinical Directors, Quality Improvement Leads)
</t>
    </r>
    <r>
      <rPr>
        <i/>
        <sz val="12"/>
        <color rgb="FFC00000"/>
        <rFont val="Calibri"/>
        <family val="2"/>
        <scheme val="minor"/>
      </rPr>
      <t>NB: this is an organisational recommendation so has not been included in this clinical audit tool</t>
    </r>
  </si>
  <si>
    <r>
      <t xml:space="preserve">If </t>
    </r>
    <r>
      <rPr>
        <b/>
        <sz val="12"/>
        <color rgb="FFC00000"/>
        <rFont val="Calibri"/>
        <family val="2"/>
        <scheme val="minor"/>
      </rPr>
      <t>YES to 4a</t>
    </r>
    <r>
      <rPr>
        <sz val="12"/>
        <rFont val="Calibri"/>
        <family val="2"/>
        <scheme val="minor"/>
      </rPr>
      <t>, following arrival in the emergency department/hospital ward, how long did it take for a CT scan to be performed (hours)? (This is for your own reflection and does not affect the scoring in this tool)</t>
    </r>
  </si>
  <si>
    <t>Was a pain assessment performed on presentation to the emergency department?</t>
  </si>
  <si>
    <t>Was the patient’s resuscitation status recorded?</t>
  </si>
  <si>
    <r>
      <t xml:space="preserve">If </t>
    </r>
    <r>
      <rPr>
        <b/>
        <sz val="12"/>
        <color rgb="FFC00000"/>
        <rFont val="Calibri"/>
        <family val="2"/>
        <scheme val="minor"/>
      </rPr>
      <t>NO to 4a</t>
    </r>
    <r>
      <rPr>
        <sz val="12"/>
        <rFont val="Calibri"/>
        <family val="2"/>
        <scheme val="minor"/>
      </rPr>
      <t xml:space="preserve">, was a CT without contrast performed as IV contrast was deemed inappropriate by a senior clinician e.g. because of kidney injury (in line with CG169)? Note: NA will auto populate below if you answered Yes to Q4a
</t>
    </r>
  </si>
  <si>
    <r>
      <t xml:space="preserve">If </t>
    </r>
    <r>
      <rPr>
        <b/>
        <sz val="12"/>
        <color rgb="FFFF0000"/>
        <rFont val="Calibri"/>
        <family val="2"/>
        <scheme val="minor"/>
      </rPr>
      <t>YES to 12a</t>
    </r>
    <r>
      <rPr>
        <b/>
        <sz val="12"/>
        <color theme="1"/>
        <rFont val="Calibri"/>
        <family val="2"/>
        <scheme val="minor"/>
      </rPr>
      <t>,</t>
    </r>
    <r>
      <rPr>
        <sz val="12"/>
        <color theme="1"/>
        <rFont val="Calibri"/>
        <family val="2"/>
        <scheme val="minor"/>
      </rPr>
      <t xml:space="preserve"> was a hydration status assessment made at presentation to the emergency department? Note: NA will auto populate below if you answered No to Q12a</t>
    </r>
  </si>
  <si>
    <r>
      <t xml:space="preserve">IF </t>
    </r>
    <r>
      <rPr>
        <b/>
        <sz val="12"/>
        <color rgb="FFFF0000"/>
        <rFont val="Calibri"/>
        <family val="2"/>
        <scheme val="minor"/>
      </rPr>
      <t>YES</t>
    </r>
    <r>
      <rPr>
        <sz val="12"/>
        <color theme="1"/>
        <rFont val="Calibri"/>
        <family val="2"/>
        <scheme val="minor"/>
      </rPr>
      <t xml:space="preserve"> to 12a, was hydration status assessed throughout this admission? Note: NA will auto populate below if you answered No to Q12a</t>
    </r>
  </si>
  <si>
    <r>
      <t xml:space="preserve">If </t>
    </r>
    <r>
      <rPr>
        <b/>
        <sz val="12"/>
        <color rgb="FFFF0000"/>
        <rFont val="Calibri"/>
        <family val="2"/>
        <scheme val="minor"/>
      </rPr>
      <t>NO</t>
    </r>
    <r>
      <rPr>
        <sz val="12"/>
        <color theme="1"/>
        <rFont val="Calibri"/>
        <family val="2"/>
        <scheme val="minor"/>
      </rPr>
      <t>, please state the reason/s for this (this is for your own reflection and does not affect the scoring in this tool). Free text</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</si>
</sst>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1"/>
      <color rgb="FFFF0000"/>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i/>
      <sz val="12"/>
      <color theme="1"/>
      <name val="Calibri"/>
      <family val="2"/>
      <scheme val="minor"/>
    </font>
    <font>
      <b/>
      <sz val="12"/>
      <color rgb="FFFF0000"/>
      <name val="Calibri"/>
      <family val="2"/>
      <scheme val="minor"/>
    </font>
    <font>
      <sz val="11"/>
      <name val="Calibri"/>
      <family val="2"/>
      <scheme val="minor"/>
    </font>
    <font>
      <i/>
      <sz val="12"/>
      <color rgb="FFC00000"/>
      <name val="Calibri"/>
      <family val="2"/>
      <scheme val="minor"/>
    </font>
    <font>
      <b/>
      <sz val="12"/>
      <color rgb="FFC00000"/>
      <name val="Calibri"/>
      <family val="2"/>
      <scheme val="minor"/>
    </font>
    <font>
      <sz val="12"/>
      <color theme="0"/>
      <name val="Calibri"/>
      <family val="2"/>
      <scheme val="minor"/>
    </font>
    <font>
      <b/>
      <sz val="12"/>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12">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3" fillId="2" borderId="0" xfId="0" applyFont="1" applyFill="1" applyAlignment="1" applyProtection="1">
      <alignment horizontal="center"/>
      <protection locked="0"/>
    </xf>
    <xf numFmtId="0" fontId="4" fillId="2" borderId="0" xfId="0" applyFont="1" applyFill="1" applyAlignment="1" applyProtection="1">
      <alignment horizontal="center"/>
      <protection locked="0"/>
    </xf>
    <xf numFmtId="0" fontId="6" fillId="2" borderId="0" xfId="1" applyFill="1" applyAlignment="1" applyProtection="1">
      <protection locked="0"/>
    </xf>
    <xf numFmtId="0" fontId="0" fillId="2" borderId="0" xfId="0" applyFill="1" applyAlignment="1" applyProtection="1">
      <alignment wrapText="1"/>
      <protection locked="0"/>
    </xf>
    <xf numFmtId="0" fontId="3" fillId="2" borderId="0" xfId="0" applyFont="1" applyFill="1"/>
    <xf numFmtId="0" fontId="0" fillId="2" borderId="0" xfId="0" applyFill="1" applyAlignment="1">
      <alignment wrapText="1"/>
    </xf>
    <xf numFmtId="0" fontId="2" fillId="2" borderId="0" xfId="0" applyFont="1" applyFill="1" applyProtection="1"/>
    <xf numFmtId="0" fontId="0" fillId="2" borderId="0" xfId="0" applyFill="1" applyProtection="1"/>
    <xf numFmtId="0" fontId="0" fillId="2" borderId="0" xfId="0" applyFill="1" applyAlignment="1" applyProtection="1">
      <alignment wrapText="1"/>
    </xf>
    <xf numFmtId="0" fontId="0" fillId="2" borderId="0" xfId="0" applyFont="1" applyFill="1" applyProtection="1"/>
    <xf numFmtId="0" fontId="2" fillId="2" borderId="0" xfId="0" applyFont="1" applyFill="1"/>
    <xf numFmtId="0" fontId="0" fillId="0" borderId="0" xfId="0" applyFont="1" applyFill="1" applyAlignment="1">
      <alignment horizontal="left" vertical="top" wrapText="1"/>
    </xf>
    <xf numFmtId="0" fontId="0" fillId="0" borderId="0" xfId="0" applyAlignment="1">
      <alignment horizontal="center"/>
    </xf>
    <xf numFmtId="0" fontId="2" fillId="2" borderId="8" xfId="0" applyFont="1" applyFill="1" applyBorder="1" applyAlignment="1">
      <alignment horizontal="center"/>
    </xf>
    <xf numFmtId="0" fontId="0" fillId="3" borderId="1" xfId="0" applyFill="1" applyBorder="1" applyAlignment="1">
      <alignment horizontal="center"/>
    </xf>
    <xf numFmtId="0" fontId="0" fillId="3" borderId="7" xfId="0" applyFill="1" applyBorder="1" applyAlignment="1">
      <alignment horizontal="center"/>
    </xf>
    <xf numFmtId="0" fontId="0" fillId="2" borderId="0" xfId="0" applyFill="1" applyAlignment="1">
      <alignment horizontal="center"/>
    </xf>
    <xf numFmtId="0" fontId="2" fillId="0" borderId="0" xfId="0" applyFont="1" applyFill="1" applyAlignment="1">
      <alignment horizontal="left" vertical="top" wrapText="1"/>
    </xf>
    <xf numFmtId="1" fontId="2" fillId="2" borderId="0" xfId="0" applyNumberFormat="1" applyFont="1" applyFill="1"/>
    <xf numFmtId="0" fontId="9" fillId="2" borderId="1" xfId="0" applyFont="1" applyFill="1" applyBorder="1"/>
    <xf numFmtId="1" fontId="9" fillId="2" borderId="1" xfId="0" applyNumberFormat="1" applyFont="1" applyFill="1" applyBorder="1"/>
    <xf numFmtId="0" fontId="8" fillId="2" borderId="1" xfId="0" applyFont="1" applyFill="1" applyBorder="1"/>
    <xf numFmtId="1" fontId="8" fillId="2" borderId="1" xfId="0" applyNumberFormat="1" applyFont="1" applyFill="1" applyBorder="1" applyAlignment="1">
      <alignment horizontal="right"/>
    </xf>
    <xf numFmtId="0" fontId="10" fillId="0" borderId="1" xfId="0" applyFont="1" applyBorder="1"/>
    <xf numFmtId="0" fontId="10" fillId="0" borderId="7" xfId="0" applyFont="1" applyBorder="1" applyAlignment="1">
      <alignment horizontal="right"/>
    </xf>
    <xf numFmtId="0" fontId="12" fillId="0" borderId="0" xfId="0" applyFont="1" applyAlignment="1">
      <alignment horizontal="center" vertical="top" wrapText="1"/>
    </xf>
    <xf numFmtId="0" fontId="12" fillId="0" borderId="0" xfId="0" applyFont="1" applyFill="1" applyAlignment="1">
      <alignment horizontal="left" vertical="top" wrapText="1"/>
    </xf>
    <xf numFmtId="0" fontId="0" fillId="0" borderId="0" xfId="0" applyBorder="1"/>
    <xf numFmtId="0" fontId="0" fillId="0" borderId="0" xfId="0" applyFill="1" applyBorder="1" applyAlignment="1">
      <alignment horizontal="left"/>
    </xf>
    <xf numFmtId="0" fontId="18" fillId="0" borderId="0" xfId="0" applyFont="1"/>
    <xf numFmtId="0" fontId="1" fillId="0" borderId="0" xfId="0" applyFont="1"/>
    <xf numFmtId="1" fontId="7" fillId="0" borderId="1" xfId="0" applyNumberFormat="1" applyFont="1" applyFill="1" applyBorder="1" applyAlignment="1">
      <alignment horizontal="center"/>
    </xf>
    <xf numFmtId="0" fontId="2" fillId="0" borderId="0" xfId="0" applyFont="1"/>
    <xf numFmtId="0" fontId="11" fillId="0" borderId="1" xfId="0" applyFont="1" applyFill="1" applyBorder="1" applyAlignment="1">
      <alignment horizontal="left" vertical="top" wrapText="1"/>
    </xf>
    <xf numFmtId="0" fontId="0" fillId="0" borderId="1" xfId="0" applyBorder="1"/>
    <xf numFmtId="0" fontId="2" fillId="0" borderId="1" xfId="0" applyFont="1" applyBorder="1"/>
    <xf numFmtId="1" fontId="2" fillId="2" borderId="1" xfId="0" applyNumberFormat="1" applyFont="1" applyFill="1" applyBorder="1" applyAlignment="1">
      <alignment vertical="top" wrapText="1"/>
    </xf>
    <xf numFmtId="0" fontId="12" fillId="0" borderId="1" xfId="0" applyFont="1" applyBorder="1" applyAlignment="1">
      <alignment vertical="top" wrapText="1"/>
    </xf>
    <xf numFmtId="0" fontId="12" fillId="2" borderId="14" xfId="0" applyFont="1" applyFill="1" applyBorder="1" applyAlignment="1">
      <alignment horizontal="center" vertical="top" wrapText="1"/>
    </xf>
    <xf numFmtId="0" fontId="2" fillId="0" borderId="1" xfId="0" applyFont="1" applyFill="1" applyBorder="1" applyAlignment="1">
      <alignment horizontal="left" vertical="top" wrapText="1"/>
    </xf>
    <xf numFmtId="0" fontId="0" fillId="0" borderId="0" xfId="0" applyAlignment="1">
      <alignment vertical="top" wrapText="1"/>
    </xf>
    <xf numFmtId="0" fontId="0" fillId="2" borderId="0" xfId="0" applyFill="1" applyBorder="1" applyAlignment="1">
      <alignment horizontal="center"/>
    </xf>
    <xf numFmtId="0" fontId="0" fillId="0" borderId="0" xfId="0" applyAlignment="1">
      <alignment vertical="top" wrapText="1"/>
    </xf>
    <xf numFmtId="0" fontId="0" fillId="0" borderId="13" xfId="0" applyBorder="1" applyAlignment="1">
      <alignment vertical="top" wrapText="1"/>
    </xf>
    <xf numFmtId="0" fontId="6" fillId="0" borderId="0" xfId="1" applyAlignment="1" applyProtection="1">
      <alignment horizontal="left" vertical="center" readingOrder="1"/>
    </xf>
    <xf numFmtId="0" fontId="12" fillId="0" borderId="0" xfId="0" applyFont="1" applyAlignment="1">
      <alignment vertical="top" wrapText="1"/>
    </xf>
    <xf numFmtId="0" fontId="11" fillId="0" borderId="0" xfId="0" applyFont="1" applyAlignment="1">
      <alignment vertical="top" wrapText="1"/>
    </xf>
    <xf numFmtId="0" fontId="15" fillId="2" borderId="0" xfId="0" applyFont="1" applyFill="1" applyAlignment="1">
      <alignment vertical="top" wrapText="1"/>
    </xf>
    <xf numFmtId="0" fontId="12" fillId="0" borderId="0" xfId="0" applyFont="1" applyFill="1" applyAlignment="1">
      <alignment vertical="top" wrapText="1"/>
    </xf>
    <xf numFmtId="0" fontId="14" fillId="2" borderId="4" xfId="0" applyFont="1" applyFill="1" applyBorder="1" applyAlignment="1">
      <alignment vertical="top" wrapText="1"/>
    </xf>
    <xf numFmtId="0" fontId="15" fillId="2" borderId="4" xfId="0" applyFont="1" applyFill="1" applyBorder="1" applyAlignment="1">
      <alignment vertical="top" wrapText="1"/>
    </xf>
    <xf numFmtId="0" fontId="13" fillId="2" borderId="1" xfId="0" applyFont="1" applyFill="1" applyBorder="1" applyAlignment="1">
      <alignment vertical="top" wrapText="1"/>
    </xf>
    <xf numFmtId="0" fontId="15" fillId="2" borderId="3" xfId="0" applyFont="1" applyFill="1" applyBorder="1" applyAlignment="1">
      <alignment vertical="top" wrapText="1"/>
    </xf>
    <xf numFmtId="0" fontId="15" fillId="0" borderId="0" xfId="0" applyFont="1" applyAlignment="1">
      <alignment vertical="top" wrapText="1"/>
    </xf>
    <xf numFmtId="0" fontId="15" fillId="2" borderId="1" xfId="0" applyFont="1" applyFill="1" applyBorder="1" applyAlignment="1">
      <alignment vertical="top" wrapText="1"/>
    </xf>
    <xf numFmtId="0" fontId="12" fillId="0" borderId="0" xfId="0" applyFont="1" applyBorder="1" applyAlignment="1">
      <alignment vertical="top" wrapText="1"/>
    </xf>
    <xf numFmtId="0" fontId="11" fillId="4" borderId="0" xfId="0" applyFont="1" applyFill="1" applyAlignment="1">
      <alignment vertical="top" wrapText="1"/>
    </xf>
    <xf numFmtId="0" fontId="12" fillId="4" borderId="0" xfId="0" applyFont="1" applyFill="1" applyAlignment="1">
      <alignment vertical="top" wrapText="1"/>
    </xf>
    <xf numFmtId="1" fontId="12" fillId="4" borderId="0" xfId="0" applyNumberFormat="1" applyFont="1" applyFill="1" applyAlignment="1">
      <alignment vertical="top" wrapText="1"/>
    </xf>
    <xf numFmtId="1" fontId="12" fillId="0" borderId="0" xfId="0" applyNumberFormat="1" applyFont="1" applyAlignment="1">
      <alignment vertical="top" wrapText="1"/>
    </xf>
    <xf numFmtId="0" fontId="12" fillId="2" borderId="0" xfId="0" applyFont="1" applyFill="1" applyAlignment="1">
      <alignment vertical="top" wrapText="1"/>
    </xf>
    <xf numFmtId="0" fontId="13" fillId="2" borderId="9" xfId="0" applyFont="1" applyFill="1" applyBorder="1" applyAlignment="1">
      <alignment vertical="top" wrapText="1"/>
    </xf>
    <xf numFmtId="0" fontId="0" fillId="0" borderId="1" xfId="0" applyBorder="1" applyAlignment="1">
      <alignment vertical="top" wrapText="1"/>
    </xf>
    <xf numFmtId="0" fontId="13" fillId="0" borderId="0" xfId="0" applyFont="1" applyBorder="1" applyAlignment="1">
      <alignment vertical="top" wrapText="1"/>
    </xf>
    <xf numFmtId="0" fontId="12" fillId="2" borderId="17" xfId="0" applyFont="1" applyFill="1" applyBorder="1" applyAlignment="1">
      <alignment horizontal="center" vertical="top" wrapText="1"/>
    </xf>
    <xf numFmtId="0" fontId="12" fillId="2" borderId="18" xfId="0" applyFont="1" applyFill="1" applyBorder="1" applyAlignment="1">
      <alignment horizontal="center" vertical="top" wrapText="1"/>
    </xf>
    <xf numFmtId="0" fontId="12" fillId="0" borderId="17" xfId="0" applyFont="1" applyBorder="1" applyAlignment="1">
      <alignment horizontal="center" vertical="top" wrapText="1"/>
    </xf>
    <xf numFmtId="0" fontId="12" fillId="2" borderId="19" xfId="0" applyFont="1" applyFill="1" applyBorder="1" applyAlignment="1">
      <alignment horizontal="center" vertical="top" wrapText="1"/>
    </xf>
    <xf numFmtId="0" fontId="12" fillId="2" borderId="20" xfId="0" applyFont="1" applyFill="1" applyBorder="1" applyAlignment="1">
      <alignment horizontal="center" vertical="top" wrapText="1"/>
    </xf>
    <xf numFmtId="0" fontId="12" fillId="2" borderId="21" xfId="0" applyFont="1" applyFill="1" applyBorder="1" applyAlignment="1">
      <alignment horizontal="center" vertical="top" wrapText="1"/>
    </xf>
    <xf numFmtId="0" fontId="12" fillId="2" borderId="22" xfId="0" applyFont="1" applyFill="1" applyBorder="1" applyAlignment="1">
      <alignment horizontal="center" vertical="top" wrapText="1"/>
    </xf>
    <xf numFmtId="0" fontId="15" fillId="2" borderId="20" xfId="0" applyFont="1" applyFill="1" applyBorder="1" applyAlignment="1">
      <alignment horizontal="center" vertical="top" wrapText="1"/>
    </xf>
    <xf numFmtId="0" fontId="12" fillId="2" borderId="23" xfId="0" applyFont="1" applyFill="1" applyBorder="1" applyAlignment="1">
      <alignment horizontal="center" vertical="top" wrapText="1"/>
    </xf>
    <xf numFmtId="0" fontId="12" fillId="0" borderId="23" xfId="0" applyFont="1" applyBorder="1" applyAlignment="1">
      <alignment horizontal="center" vertical="top" wrapText="1"/>
    </xf>
    <xf numFmtId="0" fontId="0" fillId="0" borderId="23" xfId="0" applyBorder="1" applyAlignment="1">
      <alignment horizontal="center" vertical="top" wrapText="1"/>
    </xf>
    <xf numFmtId="0" fontId="0" fillId="0" borderId="12" xfId="0" applyBorder="1" applyAlignment="1">
      <alignment vertical="top" wrapText="1"/>
    </xf>
    <xf numFmtId="0" fontId="3" fillId="0" borderId="15" xfId="0" applyFont="1" applyFill="1" applyBorder="1" applyAlignment="1">
      <alignment horizontal="center" vertical="top" wrapText="1"/>
    </xf>
    <xf numFmtId="0" fontId="11" fillId="0" borderId="16" xfId="0" applyFont="1" applyFill="1" applyBorder="1" applyAlignment="1">
      <alignment horizontal="left" vertical="top" wrapText="1"/>
    </xf>
    <xf numFmtId="0" fontId="11" fillId="0" borderId="4" xfId="0" applyFont="1" applyBorder="1" applyAlignment="1">
      <alignment horizontal="center" vertical="top" wrapText="1"/>
    </xf>
    <xf numFmtId="0" fontId="0" fillId="0" borderId="24" xfId="0" applyBorder="1" applyAlignment="1">
      <alignment vertical="top" wrapText="1"/>
    </xf>
    <xf numFmtId="0" fontId="0" fillId="0" borderId="25" xfId="0" applyBorder="1" applyAlignment="1">
      <alignment vertical="top" wrapText="1"/>
    </xf>
    <xf numFmtId="0" fontId="12" fillId="0" borderId="12" xfId="0" applyFont="1" applyBorder="1" applyAlignment="1">
      <alignment vertical="top" wrapText="1"/>
    </xf>
    <xf numFmtId="0" fontId="12" fillId="0" borderId="14" xfId="0" applyFont="1" applyFill="1" applyBorder="1" applyAlignment="1">
      <alignment horizontal="center" vertical="top" wrapText="1"/>
    </xf>
    <xf numFmtId="0" fontId="12" fillId="0" borderId="27" xfId="0" applyFont="1" applyFill="1" applyBorder="1" applyAlignment="1">
      <alignment horizontal="center" vertical="top" wrapText="1"/>
    </xf>
    <xf numFmtId="0" fontId="12" fillId="0" borderId="19" xfId="0" applyFont="1" applyBorder="1" applyAlignment="1">
      <alignment horizontal="center" vertical="top" wrapText="1"/>
    </xf>
    <xf numFmtId="0" fontId="15" fillId="2" borderId="0" xfId="0" applyFont="1" applyFill="1" applyAlignment="1">
      <alignment horizontal="center" vertical="top" wrapText="1"/>
    </xf>
    <xf numFmtId="0" fontId="17" fillId="2" borderId="0" xfId="0" applyFont="1" applyFill="1" applyAlignment="1">
      <alignment horizontal="center" vertical="top" wrapText="1"/>
    </xf>
    <xf numFmtId="0" fontId="12" fillId="0" borderId="1" xfId="0" applyFont="1" applyFill="1" applyBorder="1" applyAlignment="1">
      <alignment horizontal="center" vertical="top" wrapText="1"/>
    </xf>
    <xf numFmtId="0" fontId="12" fillId="0" borderId="0" xfId="0" applyFont="1" applyBorder="1" applyAlignment="1">
      <alignment horizontal="center" vertical="top" wrapText="1"/>
    </xf>
    <xf numFmtId="0" fontId="11" fillId="4" borderId="0" xfId="0" applyFont="1" applyFill="1" applyAlignment="1">
      <alignment horizontal="center" vertical="top" wrapText="1"/>
    </xf>
    <xf numFmtId="0" fontId="12" fillId="4" borderId="0" xfId="0" applyFont="1" applyFill="1" applyAlignment="1">
      <alignment horizontal="center" vertical="top" wrapText="1"/>
    </xf>
    <xf numFmtId="1" fontId="12" fillId="4" borderId="0" xfId="0" applyNumberFormat="1" applyFont="1" applyFill="1" applyAlignment="1">
      <alignment horizontal="center" vertical="top" wrapText="1"/>
    </xf>
    <xf numFmtId="0" fontId="12" fillId="0" borderId="0" xfId="0" applyFont="1" applyFill="1" applyAlignment="1">
      <alignment horizontal="center" vertical="top" wrapText="1"/>
    </xf>
    <xf numFmtId="0" fontId="11" fillId="0" borderId="0" xfId="0" applyFont="1" applyFill="1" applyAlignment="1">
      <alignment horizontal="center" vertical="top" wrapText="1"/>
    </xf>
    <xf numFmtId="0" fontId="11" fillId="0" borderId="0" xfId="0" applyFont="1" applyAlignment="1">
      <alignment horizontal="center" vertical="top" wrapText="1"/>
    </xf>
    <xf numFmtId="1" fontId="12" fillId="0" borderId="0" xfId="0" applyNumberFormat="1" applyFont="1" applyFill="1" applyAlignment="1">
      <alignment horizontal="center" vertical="top" wrapText="1"/>
    </xf>
    <xf numFmtId="1" fontId="12" fillId="0" borderId="0" xfId="0" applyNumberFormat="1" applyFont="1" applyAlignment="1">
      <alignment horizontal="center" vertical="top" wrapText="1"/>
    </xf>
    <xf numFmtId="0" fontId="15" fillId="0" borderId="0" xfId="0" applyFont="1" applyAlignment="1">
      <alignment horizontal="center" vertical="top" wrapText="1"/>
    </xf>
    <xf numFmtId="0" fontId="15" fillId="0" borderId="0" xfId="0" applyFont="1" applyBorder="1" applyAlignment="1">
      <alignment horizontal="center" vertical="top" wrapText="1"/>
    </xf>
    <xf numFmtId="0" fontId="14" fillId="0" borderId="0" xfId="0" applyFont="1" applyAlignment="1">
      <alignment horizontal="center" vertical="top" wrapText="1"/>
    </xf>
    <xf numFmtId="1" fontId="15" fillId="0" borderId="0" xfId="0" applyNumberFormat="1" applyFont="1" applyAlignment="1">
      <alignment horizontal="center" vertical="top" wrapText="1"/>
    </xf>
    <xf numFmtId="0" fontId="12" fillId="0" borderId="0" xfId="0" applyFont="1" applyFill="1" applyBorder="1" applyAlignment="1">
      <alignment horizontal="center" vertical="top" wrapText="1"/>
    </xf>
    <xf numFmtId="0" fontId="0" fillId="0" borderId="0" xfId="0" applyFont="1" applyAlignment="1">
      <alignment horizontal="center" vertical="top" wrapText="1"/>
    </xf>
    <xf numFmtId="0" fontId="0" fillId="0" borderId="0" xfId="0" applyAlignment="1">
      <alignment vertical="top" wrapText="1"/>
    </xf>
    <xf numFmtId="0" fontId="0" fillId="0" borderId="12" xfId="0" applyBorder="1" applyAlignment="1">
      <alignment vertical="top" wrapText="1"/>
    </xf>
    <xf numFmtId="0" fontId="14" fillId="0" borderId="11" xfId="0" applyFont="1" applyFill="1" applyBorder="1" applyAlignment="1">
      <alignment horizontal="center" vertical="top" wrapText="1"/>
    </xf>
    <xf numFmtId="0" fontId="12" fillId="0" borderId="0" xfId="0" applyFont="1" applyFill="1" applyBorder="1" applyAlignment="1">
      <alignment vertical="top" wrapText="1"/>
    </xf>
    <xf numFmtId="1" fontId="14" fillId="0" borderId="0" xfId="0" applyNumberFormat="1" applyFont="1" applyFill="1" applyBorder="1" applyAlignment="1">
      <alignment vertical="top" wrapText="1"/>
    </xf>
    <xf numFmtId="1" fontId="15" fillId="0" borderId="0" xfId="0" applyNumberFormat="1" applyFont="1" applyFill="1" applyBorder="1" applyAlignment="1">
      <alignment vertical="top" wrapText="1"/>
    </xf>
    <xf numFmtId="0" fontId="12" fillId="0" borderId="7" xfId="0" applyFont="1" applyFill="1" applyBorder="1" applyAlignment="1">
      <alignment horizontal="center" vertical="top" wrapText="1"/>
    </xf>
    <xf numFmtId="0" fontId="11" fillId="2" borderId="29" xfId="0" applyFont="1" applyFill="1" applyBorder="1" applyAlignment="1">
      <alignment horizontal="center" vertical="top" wrapText="1"/>
    </xf>
    <xf numFmtId="0" fontId="0" fillId="0" borderId="11" xfId="0" applyBorder="1" applyAlignment="1">
      <alignment vertical="top" wrapText="1"/>
    </xf>
    <xf numFmtId="0" fontId="15" fillId="2" borderId="13" xfId="0" applyFont="1" applyFill="1" applyBorder="1" applyAlignment="1">
      <alignment vertical="top" wrapText="1"/>
    </xf>
    <xf numFmtId="0" fontId="2" fillId="0" borderId="1" xfId="0" applyFont="1" applyBorder="1" applyAlignment="1">
      <alignment horizontal="center"/>
    </xf>
    <xf numFmtId="1" fontId="0" fillId="3" borderId="1" xfId="0" applyNumberFormat="1" applyFill="1" applyBorder="1" applyAlignment="1">
      <alignment horizontal="center"/>
    </xf>
    <xf numFmtId="1" fontId="0" fillId="3" borderId="7" xfId="0" applyNumberFormat="1" applyFill="1" applyBorder="1" applyAlignment="1">
      <alignment horizontal="center"/>
    </xf>
    <xf numFmtId="0" fontId="0" fillId="4" borderId="1" xfId="0" applyFill="1" applyBorder="1" applyAlignment="1">
      <alignment horizontal="center"/>
    </xf>
    <xf numFmtId="0" fontId="0" fillId="0" borderId="0" xfId="0" applyAlignment="1">
      <alignment vertical="top" wrapText="1"/>
    </xf>
    <xf numFmtId="0" fontId="16" fillId="0" borderId="0" xfId="0" applyFont="1" applyAlignment="1">
      <alignment vertical="top" wrapText="1"/>
    </xf>
    <xf numFmtId="0" fontId="16" fillId="0" borderId="1" xfId="0" applyFont="1" applyBorder="1" applyAlignment="1">
      <alignment vertical="top" wrapText="1"/>
    </xf>
    <xf numFmtId="0" fontId="0" fillId="0" borderId="0" xfId="0" applyFill="1"/>
    <xf numFmtId="0" fontId="12" fillId="0" borderId="13" xfId="0" applyFont="1" applyBorder="1" applyAlignment="1">
      <alignment horizontal="center" vertical="top" wrapText="1"/>
    </xf>
    <xf numFmtId="0" fontId="15" fillId="0" borderId="1" xfId="0" applyFont="1" applyFill="1" applyBorder="1" applyAlignment="1">
      <alignment horizontal="left" vertical="top" wrapText="1"/>
    </xf>
    <xf numFmtId="0" fontId="15" fillId="0" borderId="1" xfId="0" applyFont="1" applyBorder="1" applyAlignment="1">
      <alignment horizontal="left" vertical="top" wrapText="1"/>
    </xf>
    <xf numFmtId="0" fontId="11" fillId="5" borderId="0" xfId="0" applyFont="1" applyFill="1" applyAlignment="1">
      <alignment horizontal="center" vertical="top" wrapText="1"/>
    </xf>
    <xf numFmtId="1" fontId="12" fillId="5" borderId="0" xfId="0" applyNumberFormat="1" applyFont="1" applyFill="1" applyAlignment="1">
      <alignment horizontal="center" vertical="top" wrapText="1"/>
    </xf>
    <xf numFmtId="0" fontId="12" fillId="5" borderId="0" xfId="0" applyFont="1" applyFill="1" applyAlignment="1">
      <alignment horizontal="center" vertical="top" wrapText="1"/>
    </xf>
    <xf numFmtId="0" fontId="0" fillId="0" borderId="0" xfId="0" applyAlignment="1">
      <alignment vertical="top" wrapText="1"/>
    </xf>
    <xf numFmtId="0" fontId="17" fillId="2" borderId="11" xfId="0" applyFont="1" applyFill="1" applyBorder="1" applyAlignment="1">
      <alignment wrapText="1"/>
    </xf>
    <xf numFmtId="0" fontId="10" fillId="0" borderId="13" xfId="0" applyFont="1" applyBorder="1" applyAlignment="1">
      <alignment wrapText="1"/>
    </xf>
    <xf numFmtId="0" fontId="12" fillId="0" borderId="0" xfId="0" applyFont="1" applyAlignment="1">
      <alignment horizontal="center" vertical="center" wrapText="1"/>
    </xf>
    <xf numFmtId="20" fontId="12" fillId="0" borderId="0" xfId="0" applyNumberFormat="1" applyFont="1" applyFill="1" applyAlignment="1">
      <alignment horizontal="center" vertical="center" wrapText="1"/>
    </xf>
    <xf numFmtId="14" fontId="12" fillId="0" borderId="0" xfId="0" applyNumberFormat="1" applyFont="1" applyFill="1" applyAlignment="1">
      <alignment horizontal="center" vertical="center" wrapText="1"/>
    </xf>
    <xf numFmtId="20" fontId="12" fillId="0" borderId="0" xfId="0" applyNumberFormat="1" applyFont="1" applyAlignment="1">
      <alignment horizontal="center" vertical="center" wrapText="1"/>
    </xf>
    <xf numFmtId="14" fontId="12" fillId="0" borderId="0" xfId="0" applyNumberFormat="1" applyFont="1" applyAlignment="1">
      <alignment horizontal="center" vertical="center" wrapText="1"/>
    </xf>
    <xf numFmtId="0" fontId="12" fillId="0" borderId="0" xfId="0" applyFont="1" applyFill="1" applyAlignment="1">
      <alignment horizontal="center" vertical="center" wrapText="1"/>
    </xf>
    <xf numFmtId="0" fontId="12" fillId="0" borderId="2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6" xfId="0" applyFont="1" applyBorder="1" applyAlignment="1">
      <alignment horizontal="center" vertical="center" wrapText="1"/>
    </xf>
    <xf numFmtId="20" fontId="12" fillId="0" borderId="16" xfId="0" applyNumberFormat="1" applyFont="1" applyFill="1" applyBorder="1" applyAlignment="1">
      <alignment horizontal="center" vertical="center" wrapText="1"/>
    </xf>
    <xf numFmtId="14" fontId="12" fillId="0" borderId="16" xfId="0" applyNumberFormat="1" applyFont="1" applyFill="1" applyBorder="1" applyAlignment="1">
      <alignment horizontal="center" vertical="center" wrapText="1"/>
    </xf>
    <xf numFmtId="20" fontId="12" fillId="0" borderId="16" xfId="0" applyNumberFormat="1" applyFont="1" applyBorder="1" applyAlignment="1">
      <alignment horizontal="center" vertical="center" wrapText="1"/>
    </xf>
    <xf numFmtId="14" fontId="12" fillId="0" borderId="16" xfId="0" applyNumberFormat="1" applyFont="1" applyBorder="1" applyAlignment="1">
      <alignment horizontal="center" vertical="center" wrapText="1"/>
    </xf>
    <xf numFmtId="0" fontId="12" fillId="0" borderId="16" xfId="0" applyFont="1" applyFill="1" applyBorder="1" applyAlignment="1">
      <alignment horizontal="center" vertical="center" wrapText="1"/>
    </xf>
    <xf numFmtId="0" fontId="12" fillId="0" borderId="2" xfId="0" applyFont="1" applyBorder="1" applyAlignment="1">
      <alignment horizontal="center" vertical="center" wrapText="1"/>
    </xf>
    <xf numFmtId="0" fontId="15" fillId="0" borderId="0" xfId="0" applyFont="1" applyFill="1" applyAlignment="1">
      <alignment vertical="top" wrapText="1"/>
    </xf>
    <xf numFmtId="0" fontId="12" fillId="0" borderId="20" xfId="0" applyFont="1" applyFill="1" applyBorder="1" applyAlignment="1">
      <alignment horizontal="center" vertical="top" wrapText="1"/>
    </xf>
    <xf numFmtId="0" fontId="15" fillId="0" borderId="20" xfId="0" applyFont="1" applyFill="1" applyBorder="1" applyAlignment="1">
      <alignment horizontal="center" vertical="top" wrapText="1"/>
    </xf>
    <xf numFmtId="0" fontId="12" fillId="0" borderId="1" xfId="0" applyFont="1" applyFill="1" applyBorder="1" applyAlignment="1">
      <alignment vertical="top" wrapText="1"/>
    </xf>
    <xf numFmtId="0" fontId="15" fillId="0" borderId="0" xfId="0" applyFont="1" applyFill="1" applyBorder="1" applyAlignment="1">
      <alignment horizontal="center" vertical="top" wrapText="1"/>
    </xf>
    <xf numFmtId="0" fontId="14" fillId="0" borderId="0" xfId="0" applyFont="1" applyFill="1" applyAlignment="1">
      <alignment horizontal="center" vertical="top" wrapText="1"/>
    </xf>
    <xf numFmtId="1" fontId="15" fillId="0" borderId="0" xfId="0" applyNumberFormat="1" applyFont="1" applyFill="1" applyAlignment="1">
      <alignment horizontal="center" vertical="top" wrapText="1"/>
    </xf>
    <xf numFmtId="0" fontId="15" fillId="0" borderId="0" xfId="0" applyFont="1" applyFill="1" applyAlignment="1">
      <alignment horizontal="center" vertical="top" wrapText="1"/>
    </xf>
    <xf numFmtId="0" fontId="14" fillId="0" borderId="13" xfId="0" applyFont="1" applyFill="1" applyBorder="1" applyAlignment="1">
      <alignment vertical="top" wrapText="1"/>
    </xf>
    <xf numFmtId="0" fontId="12" fillId="0" borderId="19" xfId="0" applyFont="1" applyFill="1" applyBorder="1" applyAlignment="1">
      <alignment horizontal="center" vertical="top" wrapText="1"/>
    </xf>
    <xf numFmtId="0" fontId="12" fillId="4" borderId="1" xfId="0" applyFont="1" applyFill="1" applyBorder="1" applyAlignment="1">
      <alignment horizontal="center" vertical="top" wrapText="1"/>
    </xf>
    <xf numFmtId="0" fontId="12" fillId="4" borderId="1" xfId="0" applyFont="1" applyFill="1" applyBorder="1" applyAlignment="1">
      <alignment vertical="top" wrapText="1"/>
    </xf>
    <xf numFmtId="0" fontId="15" fillId="4" borderId="1" xfId="0" applyFont="1" applyFill="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16" xfId="0" applyFont="1" applyBorder="1" applyAlignment="1">
      <alignment horizontal="center" vertical="center"/>
    </xf>
    <xf numFmtId="0" fontId="12" fillId="0" borderId="16" xfId="0" applyFont="1" applyBorder="1" applyAlignment="1">
      <alignment vertical="center"/>
    </xf>
    <xf numFmtId="0" fontId="21" fillId="0" borderId="0" xfId="0" applyFont="1" applyFill="1" applyBorder="1" applyAlignment="1">
      <alignment vertical="top" wrapText="1"/>
    </xf>
    <xf numFmtId="0" fontId="22" fillId="4" borderId="0" xfId="0" applyFont="1" applyFill="1" applyAlignment="1">
      <alignment horizontal="center" vertical="top" wrapText="1"/>
    </xf>
    <xf numFmtId="0" fontId="21" fillId="0" borderId="0" xfId="0" applyFont="1" applyFill="1" applyAlignment="1">
      <alignment horizontal="center" vertical="top" wrapText="1"/>
    </xf>
    <xf numFmtId="0" fontId="21" fillId="5" borderId="0" xfId="0" applyFont="1" applyFill="1" applyAlignment="1">
      <alignment horizontal="center" vertical="top" wrapText="1"/>
    </xf>
    <xf numFmtId="0" fontId="22" fillId="4" borderId="0" xfId="0" applyFont="1" applyFill="1" applyAlignment="1">
      <alignment vertical="top" wrapText="1"/>
    </xf>
    <xf numFmtId="0" fontId="21" fillId="0" borderId="0" xfId="0" applyFont="1" applyFill="1" applyAlignment="1">
      <alignment vertical="top" wrapText="1"/>
    </xf>
    <xf numFmtId="1" fontId="21" fillId="0" borderId="0" xfId="0" applyNumberFormat="1" applyFont="1" applyFill="1" applyAlignment="1">
      <alignment vertical="top" wrapText="1"/>
    </xf>
    <xf numFmtId="1" fontId="21" fillId="0" borderId="0" xfId="0" applyNumberFormat="1" applyFont="1" applyFill="1" applyAlignment="1">
      <alignment horizontal="center" vertical="top" wrapText="1"/>
    </xf>
    <xf numFmtId="1" fontId="21" fillId="5" borderId="0" xfId="0" applyNumberFormat="1" applyFont="1" applyFill="1" applyAlignment="1">
      <alignment horizontal="center" vertical="top" wrapText="1"/>
    </xf>
    <xf numFmtId="1" fontId="0" fillId="6" borderId="1" xfId="0" applyNumberFormat="1" applyFill="1" applyBorder="1" applyAlignment="1">
      <alignment horizontal="center"/>
    </xf>
    <xf numFmtId="0" fontId="0" fillId="2" borderId="0" xfId="0" applyFill="1" applyAlignment="1" applyProtection="1">
      <alignment vertical="top" wrapText="1"/>
      <protection locked="0"/>
    </xf>
    <xf numFmtId="0" fontId="0" fillId="0" borderId="0" xfId="0" applyAlignment="1">
      <alignment wrapText="1"/>
    </xf>
    <xf numFmtId="0" fontId="0" fillId="2" borderId="0" xfId="0" applyFill="1" applyAlignment="1" applyProtection="1">
      <alignment wrapText="1"/>
      <protection locked="0"/>
    </xf>
    <xf numFmtId="0" fontId="0" fillId="0" borderId="0" xfId="0" applyAlignment="1">
      <alignment vertical="top" wrapText="1"/>
    </xf>
    <xf numFmtId="0" fontId="11" fillId="0" borderId="11" xfId="0" applyFont="1" applyBorder="1" applyAlignment="1">
      <alignment horizontal="center" vertical="top" wrapText="1"/>
    </xf>
    <xf numFmtId="0" fontId="0" fillId="0" borderId="13" xfId="0" applyBorder="1" applyAlignment="1">
      <alignment vertical="top" wrapText="1"/>
    </xf>
    <xf numFmtId="0" fontId="0" fillId="0" borderId="12" xfId="0" applyBorder="1" applyAlignment="1">
      <alignment vertical="top" wrapText="1"/>
    </xf>
    <xf numFmtId="0" fontId="0" fillId="0" borderId="13" xfId="0" applyBorder="1" applyAlignment="1">
      <alignment horizontal="center" vertical="top" wrapText="1"/>
    </xf>
    <xf numFmtId="0" fontId="0" fillId="0" borderId="12" xfId="0" applyBorder="1" applyAlignment="1">
      <alignment horizontal="center" vertical="top" wrapText="1"/>
    </xf>
    <xf numFmtId="0" fontId="0" fillId="0" borderId="11" xfId="0" applyFont="1" applyBorder="1" applyAlignment="1">
      <alignment wrapText="1"/>
    </xf>
    <xf numFmtId="0" fontId="0" fillId="0" borderId="13" xfId="0" applyBorder="1" applyAlignment="1">
      <alignment wrapText="1"/>
    </xf>
    <xf numFmtId="0" fontId="12" fillId="0" borderId="13" xfId="0" applyFont="1" applyBorder="1" applyAlignment="1">
      <alignment vertical="top" wrapText="1"/>
    </xf>
    <xf numFmtId="0" fontId="17" fillId="2" borderId="6" xfId="0" applyFont="1" applyFill="1" applyBorder="1" applyAlignment="1">
      <alignment vertical="top" wrapText="1"/>
    </xf>
    <xf numFmtId="0" fontId="17" fillId="2" borderId="10" xfId="0" applyFont="1" applyFill="1" applyBorder="1" applyAlignment="1">
      <alignment vertical="top" wrapText="1"/>
    </xf>
    <xf numFmtId="0" fontId="12" fillId="0" borderId="4" xfId="0" applyFont="1" applyBorder="1" applyAlignment="1">
      <alignment horizontal="center" vertical="top" wrapText="1"/>
    </xf>
    <xf numFmtId="0" fontId="11" fillId="0" borderId="4" xfId="0" applyFont="1" applyBorder="1" applyAlignment="1">
      <alignment horizontal="center" vertical="top" wrapText="1"/>
    </xf>
    <xf numFmtId="0" fontId="14" fillId="0" borderId="11" xfId="0" applyFont="1" applyFill="1" applyBorder="1" applyAlignment="1">
      <alignment horizontal="center" vertical="top" wrapText="1"/>
    </xf>
    <xf numFmtId="0" fontId="0" fillId="0" borderId="11" xfId="0" applyBorder="1" applyAlignment="1">
      <alignment horizontal="center" vertical="top"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11" fillId="0" borderId="13" xfId="0" applyFont="1" applyBorder="1" applyAlignment="1">
      <alignment horizontal="center" vertical="top" wrapText="1"/>
    </xf>
    <xf numFmtId="0" fontId="12" fillId="0" borderId="11" xfId="0" applyFont="1" applyBorder="1" applyAlignment="1">
      <alignment vertical="top" wrapText="1"/>
    </xf>
    <xf numFmtId="0" fontId="2" fillId="0" borderId="12" xfId="0" applyFont="1" applyBorder="1" applyAlignment="1">
      <alignment horizontal="center" vertical="top" wrapText="1"/>
    </xf>
    <xf numFmtId="0" fontId="17" fillId="0" borderId="11" xfId="0" applyFont="1" applyBorder="1" applyAlignment="1">
      <alignment wrapText="1"/>
    </xf>
    <xf numFmtId="0" fontId="0" fillId="0" borderId="26" xfId="0" applyBorder="1" applyAlignment="1">
      <alignment wrapText="1"/>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1" xfId="0" applyFont="1" applyFill="1" applyBorder="1" applyAlignment="1">
      <alignment horizontal="left" vertical="top" wrapText="1"/>
    </xf>
    <xf numFmtId="0" fontId="2" fillId="2" borderId="1" xfId="0" applyFont="1" applyFill="1" applyBorder="1" applyAlignment="1">
      <alignment horizontal="center"/>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3" fillId="0" borderId="15" xfId="0" applyFont="1" applyFill="1" applyBorder="1" applyAlignment="1">
      <alignment horizontal="center" vertical="top" wrapText="1"/>
    </xf>
    <xf numFmtId="0" fontId="0" fillId="0" borderId="16" xfId="0" applyBorder="1" applyAlignment="1">
      <alignment horizontal="center" vertical="top" wrapText="1"/>
    </xf>
  </cellXfs>
  <cellStyles count="2">
    <cellStyle name="Hyperlink" xfId="1" builtinId="8"/>
    <cellStyle name="Normal" xfId="0" builtinId="0"/>
  </cellStyles>
  <dxfs count="26">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1"/>
              <a:t>E</a:t>
            </a:r>
            <a:r>
              <a:rPr lang="en-GB" sz="1100" b="1" baseline="0"/>
              <a:t>xtent to which each recommendation has been met (%)</a:t>
            </a:r>
            <a:endParaRPr lang="en-GB" sz="1100" b="1"/>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300794511295569"/>
          <c:y val="0.16828946043144155"/>
          <c:w val="0.78529923037272709"/>
          <c:h val="0.78529923037272709"/>
        </c:manualLayout>
      </c:layout>
      <c:radarChart>
        <c:radarStyle val="filled"/>
        <c:varyColors val="0"/>
        <c:ser>
          <c:idx val="1"/>
          <c:order val="0"/>
          <c:spPr>
            <a:solidFill>
              <a:schemeClr val="accent2"/>
            </a:solidFill>
            <a:ln>
              <a:noFill/>
            </a:ln>
            <a:effectLst/>
          </c:spPr>
          <c:val>
            <c:numRef>
              <c:f>Summary!$I$12:$Q$12</c:f>
              <c:numCache>
                <c:formatCode>General</c:formatCode>
                <c:ptCount val="9"/>
                <c:pt idx="0">
                  <c:v>1</c:v>
                </c:pt>
                <c:pt idx="1">
                  <c:v>2</c:v>
                </c:pt>
                <c:pt idx="2">
                  <c:v>3</c:v>
                </c:pt>
                <c:pt idx="3">
                  <c:v>4</c:v>
                </c:pt>
                <c:pt idx="4">
                  <c:v>5</c:v>
                </c:pt>
                <c:pt idx="5">
                  <c:v>7</c:v>
                </c:pt>
                <c:pt idx="6">
                  <c:v>6</c:v>
                </c:pt>
                <c:pt idx="7">
                  <c:v>10</c:v>
                </c:pt>
                <c:pt idx="8">
                  <c:v>8</c:v>
                </c:pt>
              </c:numCache>
            </c:numRef>
          </c:val>
        </c:ser>
        <c:ser>
          <c:idx val="0"/>
          <c:order val="1"/>
          <c:spPr>
            <a:solidFill>
              <a:schemeClr val="accent1"/>
            </a:solidFill>
            <a:ln>
              <a:noFill/>
            </a:ln>
            <a:effectLst/>
          </c:spPr>
          <c:val>
            <c:numRef>
              <c:f>Summary!$I$22:$Q$22</c:f>
              <c:numCache>
                <c:formatCode>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axId val="7703000"/>
        <c:axId val="127127480"/>
        <c:extLst/>
      </c:radarChart>
      <c:catAx>
        <c:axId val="7703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127480"/>
        <c:crosses val="autoZero"/>
        <c:auto val="1"/>
        <c:lblAlgn val="ctr"/>
        <c:lblOffset val="100"/>
        <c:noMultiLvlLbl val="0"/>
      </c:catAx>
      <c:valAx>
        <c:axId val="127127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3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alpha val="92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6" Type="http://schemas.openxmlformats.org/officeDocument/2006/relationships/image" Target="../media/image3.png"/><Relationship Id="rId5" Type="http://schemas.openxmlformats.org/officeDocument/2006/relationships/hyperlink" Target="https://www.ncepod.org.uk/2020abo.html" TargetMode="External"/><Relationship Id="rId4" Type="http://schemas.openxmlformats.org/officeDocument/2006/relationships/hyperlink" Target="https://www.ncepod.org.uk/2019pe.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2"/><Relationship Id="rId13" Type="http://schemas.openxmlformats.org/officeDocument/2006/relationships/hyperlink" Target="#Recommendations!B19"/><Relationship Id="rId18" Type="http://schemas.openxmlformats.org/officeDocument/2006/relationships/hyperlink" Target="#Recommendations!A5"/><Relationship Id="rId3" Type="http://schemas.openxmlformats.org/officeDocument/2006/relationships/hyperlink" Target="#Recommendations!B6"/><Relationship Id="rId21" Type="http://schemas.openxmlformats.org/officeDocument/2006/relationships/hyperlink" Target="#Recommendations!A13"/><Relationship Id="rId7" Type="http://schemas.openxmlformats.org/officeDocument/2006/relationships/hyperlink" Target="#Recommendations!B10"/><Relationship Id="rId12" Type="http://schemas.openxmlformats.org/officeDocument/2006/relationships/hyperlink" Target="#Recommendations!B18"/><Relationship Id="rId17" Type="http://schemas.openxmlformats.org/officeDocument/2006/relationships/hyperlink" Target="#Recommendations!A8"/><Relationship Id="rId2" Type="http://schemas.openxmlformats.org/officeDocument/2006/relationships/image" Target="../media/image2.gif"/><Relationship Id="rId16" Type="http://schemas.openxmlformats.org/officeDocument/2006/relationships/hyperlink" Target="#Recommendations!B24"/><Relationship Id="rId20" Type="http://schemas.openxmlformats.org/officeDocument/2006/relationships/hyperlink" Target="#Recommendations!A9"/><Relationship Id="rId1" Type="http://schemas.openxmlformats.org/officeDocument/2006/relationships/hyperlink" Target="#Recommendations!A4"/><Relationship Id="rId6" Type="http://schemas.openxmlformats.org/officeDocument/2006/relationships/hyperlink" Target="#Recommendations!B8"/><Relationship Id="rId11" Type="http://schemas.openxmlformats.org/officeDocument/2006/relationships/hyperlink" Target="#Recommendations!B15"/><Relationship Id="rId24" Type="http://schemas.openxmlformats.org/officeDocument/2006/relationships/hyperlink" Target="#Recommendations!A11"/><Relationship Id="rId5" Type="http://schemas.openxmlformats.org/officeDocument/2006/relationships/hyperlink" Target="#Recommendations!B4"/><Relationship Id="rId15" Type="http://schemas.openxmlformats.org/officeDocument/2006/relationships/hyperlink" Target="#Recommendations!B23"/><Relationship Id="rId23" Type="http://schemas.openxmlformats.org/officeDocument/2006/relationships/hyperlink" Target="#Recommendations!A6"/><Relationship Id="rId10" Type="http://schemas.openxmlformats.org/officeDocument/2006/relationships/hyperlink" Target="#Recommendations!B16"/><Relationship Id="rId19" Type="http://schemas.openxmlformats.org/officeDocument/2006/relationships/hyperlink" Target="#Recommendations!A10"/><Relationship Id="rId4" Type="http://schemas.openxmlformats.org/officeDocument/2006/relationships/hyperlink" Target="#Recommendations!B5"/><Relationship Id="rId9" Type="http://schemas.openxmlformats.org/officeDocument/2006/relationships/hyperlink" Target="#Recommendations!B14"/><Relationship Id="rId14" Type="http://schemas.openxmlformats.org/officeDocument/2006/relationships/hyperlink" Target="#Recommendations!B22"/><Relationship Id="rId22" Type="http://schemas.openxmlformats.org/officeDocument/2006/relationships/hyperlink" Target="#Recommendations!A7"/></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A9"/><Relationship Id="rId13" Type="http://schemas.openxmlformats.org/officeDocument/2006/relationships/hyperlink" Target="#Recommendations!A12"/><Relationship Id="rId3" Type="http://schemas.openxmlformats.org/officeDocument/2006/relationships/hyperlink" Target="#Recommendations!A5"/><Relationship Id="rId7" Type="http://schemas.openxmlformats.org/officeDocument/2006/relationships/hyperlink" Target="#Recommendations!A10"/><Relationship Id="rId12" Type="http://schemas.openxmlformats.org/officeDocument/2006/relationships/hyperlink" Target="#Recommendations!A3"/><Relationship Id="rId2" Type="http://schemas.openxmlformats.org/officeDocument/2006/relationships/image" Target="../media/image4.png"/><Relationship Id="rId1" Type="http://schemas.openxmlformats.org/officeDocument/2006/relationships/hyperlink" Target="#Recommendations!A4"/><Relationship Id="rId6" Type="http://schemas.openxmlformats.org/officeDocument/2006/relationships/hyperlink" Target="#Recommendations!A8"/><Relationship Id="rId11" Type="http://schemas.openxmlformats.org/officeDocument/2006/relationships/chart" Target="../charts/chart1.xml"/><Relationship Id="rId5" Type="http://schemas.openxmlformats.org/officeDocument/2006/relationships/hyperlink" Target="#Recommendations!A7"/><Relationship Id="rId10" Type="http://schemas.openxmlformats.org/officeDocument/2006/relationships/hyperlink" Target="#Recommendations!A11"/><Relationship Id="rId4" Type="http://schemas.openxmlformats.org/officeDocument/2006/relationships/hyperlink" Target="#Recommendations!A6"/><Relationship Id="rId9" Type="http://schemas.openxmlformats.org/officeDocument/2006/relationships/hyperlink" Target="#Recommendations!A13"/></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2" name="Picture 1" descr="NCEPOD Logo.bmp">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2</xdr:col>
      <xdr:colOff>104775</xdr:colOff>
      <xdr:row>12</xdr:row>
      <xdr:rowOff>19050</xdr:rowOff>
    </xdr:from>
    <xdr:to>
      <xdr:col>2</xdr:col>
      <xdr:colOff>285750</xdr:colOff>
      <xdr:row>13</xdr:row>
      <xdr:rowOff>857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82100" y="3667125"/>
          <a:ext cx="180975" cy="172307"/>
        </a:xfrm>
        <a:prstGeom prst="rect">
          <a:avLst/>
        </a:prstGeom>
        <a:noFill/>
      </xdr:spPr>
    </xdr:pic>
    <xdr:clientData/>
  </xdr:twoCellAnchor>
  <xdr:twoCellAnchor>
    <xdr:from>
      <xdr:col>0</xdr:col>
      <xdr:colOff>523875</xdr:colOff>
      <xdr:row>6</xdr:row>
      <xdr:rowOff>152399</xdr:rowOff>
    </xdr:from>
    <xdr:to>
      <xdr:col>0</xdr:col>
      <xdr:colOff>1190625</xdr:colOff>
      <xdr:row>7</xdr:row>
      <xdr:rowOff>695324</xdr:rowOff>
    </xdr:to>
    <xdr:sp macro="" textlink="">
      <xdr:nvSpPr>
        <xdr:cNvPr id="4" name="Text Box 1">
          <a:hlinkClick xmlns:r="http://schemas.openxmlformats.org/officeDocument/2006/relationships" r:id="rId4"/>
          <a:extLst>
            <a:ext uri="{FF2B5EF4-FFF2-40B4-BE49-F238E27FC236}">
              <a16:creationId xmlns="" xmlns:a16="http://schemas.microsoft.com/office/drawing/2014/main" id="{00000000-0008-0000-0000-000004000000}"/>
            </a:ext>
          </a:extLst>
        </xdr:cNvPr>
        <xdr:cNvSpPr txBox="1">
          <a:spLocks noChangeArrowheads="1"/>
        </xdr:cNvSpPr>
      </xdr:nvSpPr>
      <xdr:spPr bwMode="auto">
        <a:xfrm>
          <a:off x="523875" y="1390649"/>
          <a:ext cx="666750" cy="733425"/>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rtl="0"/>
          <a:r>
            <a:rPr lang="en-GB" sz="1100" b="0" i="0" baseline="0">
              <a:effectLst/>
              <a:latin typeface="+mn-lt"/>
              <a:ea typeface="+mn-ea"/>
              <a:cs typeface="+mn-cs"/>
            </a:rPr>
            <a:t>https://www.ncepod.org.uk/2020abo.html</a:t>
          </a:r>
          <a:endParaRPr lang="en-GB">
            <a:effectLst/>
          </a:endParaRPr>
        </a:p>
      </xdr:txBody>
    </xdr:sp>
    <xdr:clientData/>
  </xdr:twoCellAnchor>
  <xdr:twoCellAnchor editAs="oneCell">
    <xdr:from>
      <xdr:col>0</xdr:col>
      <xdr:colOff>0</xdr:colOff>
      <xdr:row>0</xdr:row>
      <xdr:rowOff>9525</xdr:rowOff>
    </xdr:from>
    <xdr:to>
      <xdr:col>0</xdr:col>
      <xdr:colOff>3648074</xdr:colOff>
      <xdr:row>19</xdr:row>
      <xdr:rowOff>164066</xdr:rowOff>
    </xdr:to>
    <xdr:pic>
      <xdr:nvPicPr>
        <xdr:cNvPr id="6" name="Picture 5">
          <a:hlinkClick xmlns:r="http://schemas.openxmlformats.org/officeDocument/2006/relationships" r:id="rId5"/>
        </xdr:cNvPr>
        <xdr:cNvPicPr>
          <a:picLocks noChangeAspect="1"/>
        </xdr:cNvPicPr>
      </xdr:nvPicPr>
      <xdr:blipFill>
        <a:blip xmlns:r="http://schemas.openxmlformats.org/officeDocument/2006/relationships" r:embed="rId6"/>
        <a:stretch>
          <a:fillRect/>
        </a:stretch>
      </xdr:blipFill>
      <xdr:spPr>
        <a:xfrm>
          <a:off x="0" y="9525"/>
          <a:ext cx="3648074" cy="51456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5478187</xdr:colOff>
      <xdr:row>13</xdr:row>
      <xdr:rowOff>20434</xdr:rowOff>
    </xdr:from>
    <xdr:to>
      <xdr:col>0</xdr:col>
      <xdr:colOff>5659162</xdr:colOff>
      <xdr:row>13</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1543050</xdr:colOff>
      <xdr:row>2</xdr:row>
      <xdr:rowOff>38100</xdr:rowOff>
    </xdr:from>
    <xdr:ext cx="180975" cy="172307"/>
    <xdr:pic>
      <xdr:nvPicPr>
        <xdr:cNvPr id="110" name="Picture 63" descr="C:\Users\hfreeth\AppData\Local\Microsoft\Windows\Temporary Internet Files\Content.IE5\XLHOTTUP\MM900254501[1].gif">
          <a:hlinkClick xmlns:r="http://schemas.openxmlformats.org/officeDocument/2006/relationships" r:id="rId1"/>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391900" y="447675"/>
          <a:ext cx="180975" cy="172307"/>
        </a:xfrm>
        <a:prstGeom prst="rect">
          <a:avLst/>
        </a:prstGeom>
        <a:noFill/>
      </xdr:spPr>
    </xdr:pic>
    <xdr:clientData/>
  </xdr:oneCellAnchor>
  <xdr:twoCellAnchor editAs="oneCell">
    <xdr:from>
      <xdr:col>22</xdr:col>
      <xdr:colOff>0</xdr:colOff>
      <xdr:row>3</xdr:row>
      <xdr:rowOff>57150</xdr:rowOff>
    </xdr:from>
    <xdr:to>
      <xdr:col>22</xdr:col>
      <xdr:colOff>0</xdr:colOff>
      <xdr:row>3</xdr:row>
      <xdr:rowOff>191357</xdr:rowOff>
    </xdr:to>
    <xdr:pic>
      <xdr:nvPicPr>
        <xdr:cNvPr id="2"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twoCellAnchor>
  <xdr:twoCellAnchor editAs="oneCell">
    <xdr:from>
      <xdr:col>17</xdr:col>
      <xdr:colOff>0</xdr:colOff>
      <xdr:row>3</xdr:row>
      <xdr:rowOff>57150</xdr:rowOff>
    </xdr:from>
    <xdr:to>
      <xdr:col>17</xdr:col>
      <xdr:colOff>0</xdr:colOff>
      <xdr:row>3</xdr:row>
      <xdr:rowOff>191357</xdr:rowOff>
    </xdr:to>
    <xdr:pic>
      <xdr:nvPicPr>
        <xdr:cNvPr id="3"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4"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6"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7"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8"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9"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0"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1"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2"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3"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4"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5"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6"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7"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8"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19"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0"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1"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2"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3"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4"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5"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6" name="Picture 25"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22</xdr:col>
      <xdr:colOff>0</xdr:colOff>
      <xdr:row>3</xdr:row>
      <xdr:rowOff>57150</xdr:rowOff>
    </xdr:from>
    <xdr:to>
      <xdr:col>22</xdr:col>
      <xdr:colOff>0</xdr:colOff>
      <xdr:row>3</xdr:row>
      <xdr:rowOff>191357</xdr:rowOff>
    </xdr:to>
    <xdr:pic>
      <xdr:nvPicPr>
        <xdr:cNvPr id="27"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twoCellAnchor>
  <xdr:twoCellAnchor editAs="oneCell">
    <xdr:from>
      <xdr:col>1</xdr:col>
      <xdr:colOff>657225</xdr:colOff>
      <xdr:row>3</xdr:row>
      <xdr:rowOff>57150</xdr:rowOff>
    </xdr:from>
    <xdr:to>
      <xdr:col>1</xdr:col>
      <xdr:colOff>657225</xdr:colOff>
      <xdr:row>3</xdr:row>
      <xdr:rowOff>191357</xdr:rowOff>
    </xdr:to>
    <xdr:pic>
      <xdr:nvPicPr>
        <xdr:cNvPr id="28" name="Picture 63" descr="C:\Users\hfreeth\AppData\Local\Microsoft\Windows\Temporary Internet Files\Content.IE5\XLHOTTUP\MM900254501[1].gif">
          <a:extLst>
            <a:ext uri="{FF2B5EF4-FFF2-40B4-BE49-F238E27FC236}">
              <a16:creationId xmlns="" xmlns:a16="http://schemas.microsoft.com/office/drawing/2014/main" id="{00000000-0008-0000-04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twoCellAnchor>
  <xdr:oneCellAnchor>
    <xdr:from>
      <xdr:col>22</xdr:col>
      <xdr:colOff>0</xdr:colOff>
      <xdr:row>3</xdr:row>
      <xdr:rowOff>57150</xdr:rowOff>
    </xdr:from>
    <xdr:ext cx="0" cy="134207"/>
    <xdr:pic>
      <xdr:nvPicPr>
        <xdr:cNvPr id="2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17</xdr:col>
      <xdr:colOff>0</xdr:colOff>
      <xdr:row>3</xdr:row>
      <xdr:rowOff>57150</xdr:rowOff>
    </xdr:from>
    <xdr:ext cx="0" cy="134207"/>
    <xdr:pic>
      <xdr:nvPicPr>
        <xdr:cNvPr id="3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9</xdr:col>
      <xdr:colOff>857250</xdr:colOff>
      <xdr:row>3</xdr:row>
      <xdr:rowOff>57150</xdr:rowOff>
    </xdr:from>
    <xdr:ext cx="0" cy="134207"/>
    <xdr:pic>
      <xdr:nvPicPr>
        <xdr:cNvPr id="3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9</xdr:col>
      <xdr:colOff>857250</xdr:colOff>
      <xdr:row>3</xdr:row>
      <xdr:rowOff>57150</xdr:rowOff>
    </xdr:from>
    <xdr:ext cx="0" cy="134207"/>
    <xdr:pic>
      <xdr:nvPicPr>
        <xdr:cNvPr id="3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4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11</xdr:col>
      <xdr:colOff>0</xdr:colOff>
      <xdr:row>3</xdr:row>
      <xdr:rowOff>57150</xdr:rowOff>
    </xdr:from>
    <xdr:ext cx="0" cy="134207"/>
    <xdr:pic>
      <xdr:nvPicPr>
        <xdr:cNvPr id="4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15</xdr:col>
      <xdr:colOff>0</xdr:colOff>
      <xdr:row>3</xdr:row>
      <xdr:rowOff>57150</xdr:rowOff>
    </xdr:from>
    <xdr:ext cx="0" cy="134207"/>
    <xdr:pic>
      <xdr:nvPicPr>
        <xdr:cNvPr id="4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15</xdr:col>
      <xdr:colOff>0</xdr:colOff>
      <xdr:row>3</xdr:row>
      <xdr:rowOff>57150</xdr:rowOff>
    </xdr:from>
    <xdr:ext cx="0" cy="134207"/>
    <xdr:pic>
      <xdr:nvPicPr>
        <xdr:cNvPr id="4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15</xdr:col>
      <xdr:colOff>857250</xdr:colOff>
      <xdr:row>3</xdr:row>
      <xdr:rowOff>57150</xdr:rowOff>
    </xdr:from>
    <xdr:ext cx="0" cy="134207"/>
    <xdr:pic>
      <xdr:nvPicPr>
        <xdr:cNvPr id="49" name="Picture 48"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15</xdr:col>
      <xdr:colOff>857250</xdr:colOff>
      <xdr:row>3</xdr:row>
      <xdr:rowOff>57150</xdr:rowOff>
    </xdr:from>
    <xdr:ext cx="0" cy="134207"/>
    <xdr:pic>
      <xdr:nvPicPr>
        <xdr:cNvPr id="5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16</xdr:col>
      <xdr:colOff>2466975</xdr:colOff>
      <xdr:row>2</xdr:row>
      <xdr:rowOff>28575</xdr:rowOff>
    </xdr:from>
    <xdr:ext cx="180975" cy="172307"/>
    <xdr:pic>
      <xdr:nvPicPr>
        <xdr:cNvPr id="51" name="Picture 63" descr="C:\Users\hfreeth\AppData\Local\Microsoft\Windows\Temporary Internet Files\Content.IE5\XLHOTTUP\MM900254501[1].gif">
          <a:hlinkClick xmlns:r="http://schemas.openxmlformats.org/officeDocument/2006/relationships" r:id="rId17"/>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946850" y="438150"/>
          <a:ext cx="180975" cy="172307"/>
        </a:xfrm>
        <a:prstGeom prst="rect">
          <a:avLst/>
        </a:prstGeom>
        <a:noFill/>
      </xdr:spPr>
    </xdr:pic>
    <xdr:clientData/>
  </xdr:oneCellAnchor>
  <xdr:oneCellAnchor>
    <xdr:from>
      <xdr:col>16</xdr:col>
      <xdr:colOff>0</xdr:colOff>
      <xdr:row>3</xdr:row>
      <xdr:rowOff>57150</xdr:rowOff>
    </xdr:from>
    <xdr:ext cx="0" cy="134207"/>
    <xdr:pic>
      <xdr:nvPicPr>
        <xdr:cNvPr id="5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16</xdr:col>
      <xdr:colOff>0</xdr:colOff>
      <xdr:row>3</xdr:row>
      <xdr:rowOff>57150</xdr:rowOff>
    </xdr:from>
    <xdr:ext cx="0" cy="134207"/>
    <xdr:pic>
      <xdr:nvPicPr>
        <xdr:cNvPr id="5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16</xdr:col>
      <xdr:colOff>0</xdr:colOff>
      <xdr:row>3</xdr:row>
      <xdr:rowOff>57150</xdr:rowOff>
    </xdr:from>
    <xdr:ext cx="0" cy="134207"/>
    <xdr:pic>
      <xdr:nvPicPr>
        <xdr:cNvPr id="5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16</xdr:col>
      <xdr:colOff>0</xdr:colOff>
      <xdr:row>3</xdr:row>
      <xdr:rowOff>57150</xdr:rowOff>
    </xdr:from>
    <xdr:ext cx="0" cy="134207"/>
    <xdr:pic>
      <xdr:nvPicPr>
        <xdr:cNvPr id="5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16</xdr:col>
      <xdr:colOff>0</xdr:colOff>
      <xdr:row>3</xdr:row>
      <xdr:rowOff>57150</xdr:rowOff>
    </xdr:from>
    <xdr:ext cx="0" cy="134207"/>
    <xdr:pic>
      <xdr:nvPicPr>
        <xdr:cNvPr id="5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16</xdr:col>
      <xdr:colOff>0</xdr:colOff>
      <xdr:row>3</xdr:row>
      <xdr:rowOff>57150</xdr:rowOff>
    </xdr:from>
    <xdr:ext cx="0" cy="134207"/>
    <xdr:pic>
      <xdr:nvPicPr>
        <xdr:cNvPr id="5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16</xdr:col>
      <xdr:colOff>0</xdr:colOff>
      <xdr:row>3</xdr:row>
      <xdr:rowOff>57150</xdr:rowOff>
    </xdr:from>
    <xdr:ext cx="0" cy="134207"/>
    <xdr:pic>
      <xdr:nvPicPr>
        <xdr:cNvPr id="6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16</xdr:col>
      <xdr:colOff>0</xdr:colOff>
      <xdr:row>3</xdr:row>
      <xdr:rowOff>57150</xdr:rowOff>
    </xdr:from>
    <xdr:ext cx="0" cy="134207"/>
    <xdr:pic>
      <xdr:nvPicPr>
        <xdr:cNvPr id="6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16</xdr:col>
      <xdr:colOff>857250</xdr:colOff>
      <xdr:row>3</xdr:row>
      <xdr:rowOff>57150</xdr:rowOff>
    </xdr:from>
    <xdr:ext cx="0" cy="134207"/>
    <xdr:pic>
      <xdr:nvPicPr>
        <xdr:cNvPr id="6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16</xdr:col>
      <xdr:colOff>857250</xdr:colOff>
      <xdr:row>3</xdr:row>
      <xdr:rowOff>57150</xdr:rowOff>
    </xdr:from>
    <xdr:ext cx="0" cy="134207"/>
    <xdr:pic>
      <xdr:nvPicPr>
        <xdr:cNvPr id="6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6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6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6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7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7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17</xdr:col>
      <xdr:colOff>857250</xdr:colOff>
      <xdr:row>3</xdr:row>
      <xdr:rowOff>57150</xdr:rowOff>
    </xdr:from>
    <xdr:ext cx="0" cy="134207"/>
    <xdr:pic>
      <xdr:nvPicPr>
        <xdr:cNvPr id="7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7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19</xdr:col>
      <xdr:colOff>857250</xdr:colOff>
      <xdr:row>3</xdr:row>
      <xdr:rowOff>57150</xdr:rowOff>
    </xdr:from>
    <xdr:ext cx="0" cy="134207"/>
    <xdr:pic>
      <xdr:nvPicPr>
        <xdr:cNvPr id="7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7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20</xdr:col>
      <xdr:colOff>857250</xdr:colOff>
      <xdr:row>3</xdr:row>
      <xdr:rowOff>57150</xdr:rowOff>
    </xdr:from>
    <xdr:ext cx="0" cy="134207"/>
    <xdr:pic>
      <xdr:nvPicPr>
        <xdr:cNvPr id="7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22</xdr:col>
      <xdr:colOff>0</xdr:colOff>
      <xdr:row>3</xdr:row>
      <xdr:rowOff>57150</xdr:rowOff>
    </xdr:from>
    <xdr:ext cx="0" cy="134207"/>
    <xdr:pic>
      <xdr:nvPicPr>
        <xdr:cNvPr id="8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22</xdr:col>
      <xdr:colOff>0</xdr:colOff>
      <xdr:row>3</xdr:row>
      <xdr:rowOff>57150</xdr:rowOff>
    </xdr:from>
    <xdr:ext cx="0" cy="134207"/>
    <xdr:pic>
      <xdr:nvPicPr>
        <xdr:cNvPr id="8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22</xdr:col>
      <xdr:colOff>0</xdr:colOff>
      <xdr:row>3</xdr:row>
      <xdr:rowOff>57150</xdr:rowOff>
    </xdr:from>
    <xdr:ext cx="0" cy="134207"/>
    <xdr:pic>
      <xdr:nvPicPr>
        <xdr:cNvPr id="8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22</xdr:col>
      <xdr:colOff>0</xdr:colOff>
      <xdr:row>3</xdr:row>
      <xdr:rowOff>57150</xdr:rowOff>
    </xdr:from>
    <xdr:ext cx="0" cy="134207"/>
    <xdr:pic>
      <xdr:nvPicPr>
        <xdr:cNvPr id="8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22</xdr:col>
      <xdr:colOff>0</xdr:colOff>
      <xdr:row>3</xdr:row>
      <xdr:rowOff>57150</xdr:rowOff>
    </xdr:from>
    <xdr:ext cx="0" cy="134207"/>
    <xdr:pic>
      <xdr:nvPicPr>
        <xdr:cNvPr id="8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22</xdr:col>
      <xdr:colOff>0</xdr:colOff>
      <xdr:row>3</xdr:row>
      <xdr:rowOff>57150</xdr:rowOff>
    </xdr:from>
    <xdr:ext cx="0" cy="134207"/>
    <xdr:pic>
      <xdr:nvPicPr>
        <xdr:cNvPr id="8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22</xdr:col>
      <xdr:colOff>0</xdr:colOff>
      <xdr:row>3</xdr:row>
      <xdr:rowOff>57150</xdr:rowOff>
    </xdr:from>
    <xdr:ext cx="0" cy="134207"/>
    <xdr:pic>
      <xdr:nvPicPr>
        <xdr:cNvPr id="8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22</xdr:col>
      <xdr:colOff>0</xdr:colOff>
      <xdr:row>3</xdr:row>
      <xdr:rowOff>57150</xdr:rowOff>
    </xdr:from>
    <xdr:ext cx="0" cy="134207"/>
    <xdr:pic>
      <xdr:nvPicPr>
        <xdr:cNvPr id="9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22</xdr:col>
      <xdr:colOff>0</xdr:colOff>
      <xdr:row>3</xdr:row>
      <xdr:rowOff>57150</xdr:rowOff>
    </xdr:from>
    <xdr:ext cx="0" cy="134207"/>
    <xdr:pic>
      <xdr:nvPicPr>
        <xdr:cNvPr id="9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22</xdr:col>
      <xdr:colOff>0</xdr:colOff>
      <xdr:row>3</xdr:row>
      <xdr:rowOff>57150</xdr:rowOff>
    </xdr:from>
    <xdr:ext cx="0" cy="134207"/>
    <xdr:pic>
      <xdr:nvPicPr>
        <xdr:cNvPr id="9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22</xdr:col>
      <xdr:colOff>0</xdr:colOff>
      <xdr:row>3</xdr:row>
      <xdr:rowOff>57150</xdr:rowOff>
    </xdr:from>
    <xdr:ext cx="0" cy="134207"/>
    <xdr:pic>
      <xdr:nvPicPr>
        <xdr:cNvPr id="9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22</xdr:col>
      <xdr:colOff>0</xdr:colOff>
      <xdr:row>3</xdr:row>
      <xdr:rowOff>57150</xdr:rowOff>
    </xdr:from>
    <xdr:ext cx="0" cy="134207"/>
    <xdr:pic>
      <xdr:nvPicPr>
        <xdr:cNvPr id="9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22</xdr:col>
      <xdr:colOff>0</xdr:colOff>
      <xdr:row>3</xdr:row>
      <xdr:rowOff>57150</xdr:rowOff>
    </xdr:from>
    <xdr:ext cx="0" cy="134207"/>
    <xdr:pic>
      <xdr:nvPicPr>
        <xdr:cNvPr id="9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22</xdr:col>
      <xdr:colOff>0</xdr:colOff>
      <xdr:row>3</xdr:row>
      <xdr:rowOff>57150</xdr:rowOff>
    </xdr:from>
    <xdr:ext cx="0" cy="134207"/>
    <xdr:pic>
      <xdr:nvPicPr>
        <xdr:cNvPr id="9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22</xdr:col>
      <xdr:colOff>0</xdr:colOff>
      <xdr:row>3</xdr:row>
      <xdr:rowOff>57150</xdr:rowOff>
    </xdr:from>
    <xdr:ext cx="0" cy="134207"/>
    <xdr:pic>
      <xdr:nvPicPr>
        <xdr:cNvPr id="10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22</xdr:col>
      <xdr:colOff>0</xdr:colOff>
      <xdr:row>3</xdr:row>
      <xdr:rowOff>57150</xdr:rowOff>
    </xdr:from>
    <xdr:ext cx="0" cy="134207"/>
    <xdr:pic>
      <xdr:nvPicPr>
        <xdr:cNvPr id="10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22</xdr:col>
      <xdr:colOff>0</xdr:colOff>
      <xdr:row>3</xdr:row>
      <xdr:rowOff>57150</xdr:rowOff>
    </xdr:from>
    <xdr:ext cx="0" cy="134207"/>
    <xdr:pic>
      <xdr:nvPicPr>
        <xdr:cNvPr id="10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22</xdr:col>
      <xdr:colOff>0</xdr:colOff>
      <xdr:row>3</xdr:row>
      <xdr:rowOff>57150</xdr:rowOff>
    </xdr:from>
    <xdr:ext cx="0" cy="134207"/>
    <xdr:pic>
      <xdr:nvPicPr>
        <xdr:cNvPr id="10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9</xdr:col>
      <xdr:colOff>438150</xdr:colOff>
      <xdr:row>2</xdr:row>
      <xdr:rowOff>38100</xdr:rowOff>
    </xdr:from>
    <xdr:ext cx="180975" cy="172307"/>
    <xdr:pic>
      <xdr:nvPicPr>
        <xdr:cNvPr id="108" name="Picture 63" descr="C:\Users\hfreeth\AppData\Local\Microsoft\Windows\Temporary Internet Files\Content.IE5\XLHOTTUP\MM900254501[1].gif">
          <a:hlinkClick xmlns:r="http://schemas.openxmlformats.org/officeDocument/2006/relationships" r:id="rId18"/>
          <a:extLst>
            <a:ext uri="{FF2B5EF4-FFF2-40B4-BE49-F238E27FC236}">
              <a16:creationId xmlns=""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173950" y="447675"/>
          <a:ext cx="180975" cy="172307"/>
        </a:xfrm>
        <a:prstGeom prst="rect">
          <a:avLst/>
        </a:prstGeom>
        <a:noFill/>
      </xdr:spPr>
    </xdr:pic>
    <xdr:clientData/>
  </xdr:oneCellAnchor>
  <xdr:oneCellAnchor>
    <xdr:from>
      <xdr:col>11</xdr:col>
      <xdr:colOff>857250</xdr:colOff>
      <xdr:row>3</xdr:row>
      <xdr:rowOff>57150</xdr:rowOff>
    </xdr:from>
    <xdr:ext cx="0" cy="134207"/>
    <xdr:pic>
      <xdr:nvPicPr>
        <xdr:cNvPr id="10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11</xdr:col>
      <xdr:colOff>857250</xdr:colOff>
      <xdr:row>3</xdr:row>
      <xdr:rowOff>57150</xdr:rowOff>
    </xdr:from>
    <xdr:ext cx="0" cy="134207"/>
    <xdr:pic>
      <xdr:nvPicPr>
        <xdr:cNvPr id="10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16</xdr:col>
      <xdr:colOff>857250</xdr:colOff>
      <xdr:row>3</xdr:row>
      <xdr:rowOff>57150</xdr:rowOff>
    </xdr:from>
    <xdr:ext cx="0" cy="134207"/>
    <xdr:pic>
      <xdr:nvPicPr>
        <xdr:cNvPr id="113" name="Picture 112"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16</xdr:col>
      <xdr:colOff>857250</xdr:colOff>
      <xdr:row>3</xdr:row>
      <xdr:rowOff>57150</xdr:rowOff>
    </xdr:from>
    <xdr:ext cx="0" cy="134207"/>
    <xdr:pic>
      <xdr:nvPicPr>
        <xdr:cNvPr id="11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23</xdr:col>
      <xdr:colOff>0</xdr:colOff>
      <xdr:row>3</xdr:row>
      <xdr:rowOff>57150</xdr:rowOff>
    </xdr:from>
    <xdr:ext cx="0" cy="134207"/>
    <xdr:pic>
      <xdr:nvPicPr>
        <xdr:cNvPr id="118"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19"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1"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2"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3"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4"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5"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6"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7"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8"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29"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0"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1"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2"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3"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4"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5"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6"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7"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8"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39"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40"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41" name="Picture 140"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42"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4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20</xdr:col>
      <xdr:colOff>857250</xdr:colOff>
      <xdr:row>3</xdr:row>
      <xdr:rowOff>57150</xdr:rowOff>
    </xdr:from>
    <xdr:ext cx="0" cy="134207"/>
    <xdr:pic>
      <xdr:nvPicPr>
        <xdr:cNvPr id="14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20</xdr:col>
      <xdr:colOff>857250</xdr:colOff>
      <xdr:row>3</xdr:row>
      <xdr:rowOff>57150</xdr:rowOff>
    </xdr:from>
    <xdr:ext cx="0" cy="134207"/>
    <xdr:pic>
      <xdr:nvPicPr>
        <xdr:cNvPr id="14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20</xdr:col>
      <xdr:colOff>857250</xdr:colOff>
      <xdr:row>3</xdr:row>
      <xdr:rowOff>57150</xdr:rowOff>
    </xdr:from>
    <xdr:ext cx="0" cy="134207"/>
    <xdr:pic>
      <xdr:nvPicPr>
        <xdr:cNvPr id="14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20</xdr:col>
      <xdr:colOff>857250</xdr:colOff>
      <xdr:row>3</xdr:row>
      <xdr:rowOff>57150</xdr:rowOff>
    </xdr:from>
    <xdr:ext cx="0" cy="134207"/>
    <xdr:pic>
      <xdr:nvPicPr>
        <xdr:cNvPr id="14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21</xdr:col>
      <xdr:colOff>857250</xdr:colOff>
      <xdr:row>3</xdr:row>
      <xdr:rowOff>57150</xdr:rowOff>
    </xdr:from>
    <xdr:ext cx="0" cy="134207"/>
    <xdr:pic>
      <xdr:nvPicPr>
        <xdr:cNvPr id="14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21</xdr:col>
      <xdr:colOff>857250</xdr:colOff>
      <xdr:row>3</xdr:row>
      <xdr:rowOff>57150</xdr:rowOff>
    </xdr:from>
    <xdr:ext cx="0" cy="134207"/>
    <xdr:pic>
      <xdr:nvPicPr>
        <xdr:cNvPr id="14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22</xdr:col>
      <xdr:colOff>857250</xdr:colOff>
      <xdr:row>3</xdr:row>
      <xdr:rowOff>57150</xdr:rowOff>
    </xdr:from>
    <xdr:ext cx="0" cy="134207"/>
    <xdr:pic>
      <xdr:nvPicPr>
        <xdr:cNvPr id="15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22</xdr:col>
      <xdr:colOff>857250</xdr:colOff>
      <xdr:row>3</xdr:row>
      <xdr:rowOff>57150</xdr:rowOff>
    </xdr:from>
    <xdr:ext cx="0" cy="134207"/>
    <xdr:pic>
      <xdr:nvPicPr>
        <xdr:cNvPr id="15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5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23</xdr:col>
      <xdr:colOff>0</xdr:colOff>
      <xdr:row>3</xdr:row>
      <xdr:rowOff>57150</xdr:rowOff>
    </xdr:from>
    <xdr:ext cx="0" cy="134207"/>
    <xdr:pic>
      <xdr:nvPicPr>
        <xdr:cNvPr id="16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21</xdr:col>
      <xdr:colOff>590550</xdr:colOff>
      <xdr:row>2</xdr:row>
      <xdr:rowOff>28575</xdr:rowOff>
    </xdr:from>
    <xdr:ext cx="180975" cy="172307"/>
    <xdr:pic>
      <xdr:nvPicPr>
        <xdr:cNvPr id="171" name="Picture 63" descr="C:\Users\hfreeth\AppData\Local\Microsoft\Windows\Temporary Internet Files\Content.IE5\XLHOTTUP\MM900254501[1].gif">
          <a:hlinkClick xmlns:r="http://schemas.openxmlformats.org/officeDocument/2006/relationships" r:id="rId19"/>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948350" y="438150"/>
          <a:ext cx="180975" cy="172307"/>
        </a:xfrm>
        <a:prstGeom prst="rect">
          <a:avLst/>
        </a:prstGeom>
        <a:noFill/>
      </xdr:spPr>
    </xdr:pic>
    <xdr:clientData/>
  </xdr:oneCellAnchor>
  <xdr:oneCellAnchor>
    <xdr:from>
      <xdr:col>25</xdr:col>
      <xdr:colOff>0</xdr:colOff>
      <xdr:row>3</xdr:row>
      <xdr:rowOff>57150</xdr:rowOff>
    </xdr:from>
    <xdr:ext cx="0" cy="134207"/>
    <xdr:pic>
      <xdr:nvPicPr>
        <xdr:cNvPr id="219" name="Picture 63" descr="C:\Users\hfreeth\AppData\Local\Microsoft\Windows\Temporary Internet Files\Content.IE5\XLHOTTUP\MM900254501[1].gif">
          <a:hlinkClick xmlns:r="http://schemas.openxmlformats.org/officeDocument/2006/relationships" r:id="rId3"/>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0" name="Picture 63" descr="C:\Users\hfreeth\AppData\Local\Microsoft\Windows\Temporary Internet Files\Content.IE5\XLHOTTUP\MM900254501[1].gif">
          <a:hlinkClick xmlns:r="http://schemas.openxmlformats.org/officeDocument/2006/relationships" r:id="rId5"/>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2"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3" name="Picture 63"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4" name="Picture 63" descr="C:\Users\hfreeth\AppData\Local\Microsoft\Windows\Temporary Internet Files\Content.IE5\XLHOTTUP\MM900254501[1].gif">
          <a:hlinkClick xmlns:r="http://schemas.openxmlformats.org/officeDocument/2006/relationships" r:id="rId8"/>
          <a:extLst>
            <a:ext uri="{FF2B5EF4-FFF2-40B4-BE49-F238E27FC236}">
              <a16:creationId xmlns=""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5"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6"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7"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8"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29" name="Picture 63" descr="C:\Users\hfreeth\AppData\Local\Microsoft\Windows\Temporary Internet Files\Content.IE5\XLHOTTUP\MM900254501[1].gif">
          <a:hlinkClick xmlns:r="http://schemas.openxmlformats.org/officeDocument/2006/relationships" r:id="rId10"/>
          <a:extLst>
            <a:ext uri="{FF2B5EF4-FFF2-40B4-BE49-F238E27FC236}">
              <a16:creationId xmlns=""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0"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1"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2" name="Picture 63" descr="C:\Users\hfreeth\AppData\Local\Microsoft\Windows\Temporary Internet Files\Content.IE5\XLHOTTUP\MM900254501[1].gif">
          <a:hlinkClick xmlns:r="http://schemas.openxmlformats.org/officeDocument/2006/relationships" r:id="rId11"/>
          <a:extLst>
            <a:ext uri="{FF2B5EF4-FFF2-40B4-BE49-F238E27FC236}">
              <a16:creationId xmlns=""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3"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4" name="Picture 63" descr="C:\Users\hfreeth\AppData\Local\Microsoft\Windows\Temporary Internet Files\Content.IE5\XLHOTTUP\MM900254501[1].gif">
          <a:hlinkClick xmlns:r="http://schemas.openxmlformats.org/officeDocument/2006/relationships" r:id="rId13"/>
          <a:extLst>
            <a:ext uri="{FF2B5EF4-FFF2-40B4-BE49-F238E27FC236}">
              <a16:creationId xmlns=""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5" name="Picture 63" descr="C:\Users\hfreeth\AppData\Local\Microsoft\Windows\Temporary Internet Files\Content.IE5\XLHOTTUP\MM900254501[1].gif">
          <a:hlinkClick xmlns:r="http://schemas.openxmlformats.org/officeDocument/2006/relationships" r:id="rId14"/>
          <a:extLst>
            <a:ext uri="{FF2B5EF4-FFF2-40B4-BE49-F238E27FC236}">
              <a16:creationId xmlns=""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6" name="Picture 63" descr="C:\Users\hfreeth\AppData\Local\Microsoft\Windows\Temporary Internet Files\Content.IE5\XLHOTTUP\MM900254501[1].gif">
          <a:hlinkClick xmlns:r="http://schemas.openxmlformats.org/officeDocument/2006/relationships" r:id="rId15"/>
          <a:extLst>
            <a:ext uri="{FF2B5EF4-FFF2-40B4-BE49-F238E27FC236}">
              <a16:creationId xmlns=""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7"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8"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39"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0" name="Picture 63" descr="C:\Users\hfreeth\AppData\Local\Microsoft\Windows\Temporary Internet Files\Content.IE5\XLHOTTUP\MM900254501[1].gif">
          <a:hlinkClick xmlns:r="http://schemas.openxmlformats.org/officeDocument/2006/relationships" r:id="rId16"/>
          <a:extLst>
            <a:ext uri="{FF2B5EF4-FFF2-40B4-BE49-F238E27FC236}">
              <a16:creationId xmlns=""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1" name="Picture 63" descr="C:\Users\hfreeth\AppData\Local\Microsoft\Windows\Temporary Internet Files\Content.IE5\XLHOTTUP\MM900254501[1].gif">
          <a:hlinkClick xmlns:r="http://schemas.openxmlformats.org/officeDocument/2006/relationships" r:id="rId9"/>
          <a:extLst>
            <a:ext uri="{FF2B5EF4-FFF2-40B4-BE49-F238E27FC236}">
              <a16:creationId xmlns=""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2" name="Picture 241" descr="C:\Users\hfreeth\AppData\Local\Microsoft\Windows\Temporary Internet Files\Content.IE5\XLHOTTUP\MM900254501[1].gif">
          <a:hlinkClick xmlns:r="http://schemas.openxmlformats.org/officeDocument/2006/relationships" r:id="rId7"/>
          <a:extLst>
            <a:ext uri="{FF2B5EF4-FFF2-40B4-BE49-F238E27FC236}">
              <a16:creationId xmlns=""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3" name="Picture 63" descr="C:\Users\hfreeth\AppData\Local\Microsoft\Windows\Temporary Internet Files\Content.IE5\XLHOTTUP\MM900254501[1].gif">
          <a:hlinkClick xmlns:r="http://schemas.openxmlformats.org/officeDocument/2006/relationships" r:id="rId12"/>
          <a:extLst>
            <a:ext uri="{FF2B5EF4-FFF2-40B4-BE49-F238E27FC236}">
              <a16:creationId xmlns=""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24</xdr:col>
      <xdr:colOff>857250</xdr:colOff>
      <xdr:row>3</xdr:row>
      <xdr:rowOff>57150</xdr:rowOff>
    </xdr:from>
    <xdr:ext cx="0" cy="134207"/>
    <xdr:pic>
      <xdr:nvPicPr>
        <xdr:cNvPr id="24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24</xdr:col>
      <xdr:colOff>857250</xdr:colOff>
      <xdr:row>3</xdr:row>
      <xdr:rowOff>57150</xdr:rowOff>
    </xdr:from>
    <xdr:ext cx="0" cy="134207"/>
    <xdr:pic>
      <xdr:nvPicPr>
        <xdr:cNvPr id="24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4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7"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5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6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6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25</xdr:col>
      <xdr:colOff>0</xdr:colOff>
      <xdr:row>3</xdr:row>
      <xdr:rowOff>57150</xdr:rowOff>
    </xdr:from>
    <xdr:ext cx="0" cy="134207"/>
    <xdr:pic>
      <xdr:nvPicPr>
        <xdr:cNvPr id="26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27</xdr:col>
      <xdr:colOff>0</xdr:colOff>
      <xdr:row>3</xdr:row>
      <xdr:rowOff>57150</xdr:rowOff>
    </xdr:from>
    <xdr:ext cx="0" cy="134207"/>
    <xdr:pic>
      <xdr:nvPicPr>
        <xdr:cNvPr id="264" name="Picture 63" descr="C:\Users\hfreeth\AppData\Local\Microsoft\Windows\Temporary Internet Files\Content.IE5\XLHOTTUP\MM900254501[1].gif">
          <a:hlinkClick xmlns:r="http://schemas.openxmlformats.org/officeDocument/2006/relationships" r:id="rId4"/>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27</xdr:col>
      <xdr:colOff>0</xdr:colOff>
      <xdr:row>3</xdr:row>
      <xdr:rowOff>57150</xdr:rowOff>
    </xdr:from>
    <xdr:ext cx="0" cy="134207"/>
    <xdr:pic>
      <xdr:nvPicPr>
        <xdr:cNvPr id="26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25</xdr:col>
      <xdr:colOff>1314450</xdr:colOff>
      <xdr:row>2</xdr:row>
      <xdr:rowOff>28575</xdr:rowOff>
    </xdr:from>
    <xdr:ext cx="180975" cy="172307"/>
    <xdr:pic>
      <xdr:nvPicPr>
        <xdr:cNvPr id="266" name="Picture 63" descr="C:\Users\hfreeth\AppData\Local\Microsoft\Windows\Temporary Internet Files\Content.IE5\XLHOTTUP\MM900254501[1].gif">
          <a:hlinkClick xmlns:r="http://schemas.openxmlformats.org/officeDocument/2006/relationships" r:id="rId20"/>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006500" y="438150"/>
          <a:ext cx="180975" cy="172307"/>
        </a:xfrm>
        <a:prstGeom prst="rect">
          <a:avLst/>
        </a:prstGeom>
        <a:noFill/>
      </xdr:spPr>
    </xdr:pic>
    <xdr:clientData/>
  </xdr:oneCellAnchor>
  <xdr:oneCellAnchor>
    <xdr:from>
      <xdr:col>26</xdr:col>
      <xdr:colOff>857250</xdr:colOff>
      <xdr:row>3</xdr:row>
      <xdr:rowOff>57150</xdr:rowOff>
    </xdr:from>
    <xdr:ext cx="0" cy="134207"/>
    <xdr:pic>
      <xdr:nvPicPr>
        <xdr:cNvPr id="267" name="Picture 266"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26</xdr:col>
      <xdr:colOff>857250</xdr:colOff>
      <xdr:row>3</xdr:row>
      <xdr:rowOff>57150</xdr:rowOff>
    </xdr:from>
    <xdr:ext cx="0" cy="134207"/>
    <xdr:pic>
      <xdr:nvPicPr>
        <xdr:cNvPr id="26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27</xdr:col>
      <xdr:colOff>857250</xdr:colOff>
      <xdr:row>3</xdr:row>
      <xdr:rowOff>57150</xdr:rowOff>
    </xdr:from>
    <xdr:ext cx="0" cy="134207"/>
    <xdr:pic>
      <xdr:nvPicPr>
        <xdr:cNvPr id="269"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27</xdr:col>
      <xdr:colOff>857250</xdr:colOff>
      <xdr:row>3</xdr:row>
      <xdr:rowOff>57150</xdr:rowOff>
    </xdr:from>
    <xdr:ext cx="0" cy="134207"/>
    <xdr:pic>
      <xdr:nvPicPr>
        <xdr:cNvPr id="270"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29</xdr:col>
      <xdr:colOff>857250</xdr:colOff>
      <xdr:row>3</xdr:row>
      <xdr:rowOff>57150</xdr:rowOff>
    </xdr:from>
    <xdr:ext cx="0" cy="134207"/>
    <xdr:pic>
      <xdr:nvPicPr>
        <xdr:cNvPr id="271"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29</xdr:col>
      <xdr:colOff>857250</xdr:colOff>
      <xdr:row>3</xdr:row>
      <xdr:rowOff>57150</xdr:rowOff>
    </xdr:from>
    <xdr:ext cx="0" cy="134207"/>
    <xdr:pic>
      <xdr:nvPicPr>
        <xdr:cNvPr id="272"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27</xdr:col>
      <xdr:colOff>857250</xdr:colOff>
      <xdr:row>3</xdr:row>
      <xdr:rowOff>57150</xdr:rowOff>
    </xdr:from>
    <xdr:ext cx="0" cy="134207"/>
    <xdr:pic>
      <xdr:nvPicPr>
        <xdr:cNvPr id="273"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27</xdr:col>
      <xdr:colOff>857250</xdr:colOff>
      <xdr:row>3</xdr:row>
      <xdr:rowOff>57150</xdr:rowOff>
    </xdr:from>
    <xdr:ext cx="0" cy="134207"/>
    <xdr:pic>
      <xdr:nvPicPr>
        <xdr:cNvPr id="274"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29</xdr:col>
      <xdr:colOff>857250</xdr:colOff>
      <xdr:row>3</xdr:row>
      <xdr:rowOff>57150</xdr:rowOff>
    </xdr:from>
    <xdr:ext cx="0" cy="134207"/>
    <xdr:pic>
      <xdr:nvPicPr>
        <xdr:cNvPr id="275"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29</xdr:col>
      <xdr:colOff>857250</xdr:colOff>
      <xdr:row>3</xdr:row>
      <xdr:rowOff>57150</xdr:rowOff>
    </xdr:from>
    <xdr:ext cx="0" cy="134207"/>
    <xdr:pic>
      <xdr:nvPicPr>
        <xdr:cNvPr id="276"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26</xdr:col>
      <xdr:colOff>857250</xdr:colOff>
      <xdr:row>3</xdr:row>
      <xdr:rowOff>57150</xdr:rowOff>
    </xdr:from>
    <xdr:ext cx="0" cy="134207"/>
    <xdr:pic>
      <xdr:nvPicPr>
        <xdr:cNvPr id="277" name="Picture 276"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26</xdr:col>
      <xdr:colOff>857250</xdr:colOff>
      <xdr:row>3</xdr:row>
      <xdr:rowOff>57150</xdr:rowOff>
    </xdr:from>
    <xdr:ext cx="0" cy="134207"/>
    <xdr:pic>
      <xdr:nvPicPr>
        <xdr:cNvPr id="278" name="Picture 63" descr="C:\Users\hfreeth\AppData\Local\Microsoft\Windows\Temporary Internet Files\Content.IE5\XLHOTTUP\MM900254501[1].gif">
          <a:hlinkClick xmlns:r="http://schemas.openxmlformats.org/officeDocument/2006/relationships" r:id="rId6"/>
          <a:extLst>
            <a:ext uri="{FF2B5EF4-FFF2-40B4-BE49-F238E27FC236}">
              <a16:creationId xmlns="" xmlns:a16="http://schemas.microsoft.com/office/drawing/2014/main" id="{00000000-0008-0000-04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29</xdr:col>
      <xdr:colOff>1171575</xdr:colOff>
      <xdr:row>2</xdr:row>
      <xdr:rowOff>38100</xdr:rowOff>
    </xdr:from>
    <xdr:ext cx="180975" cy="172307"/>
    <xdr:pic>
      <xdr:nvPicPr>
        <xdr:cNvPr id="279" name="Picture 63" descr="C:\Users\hfreeth\AppData\Local\Microsoft\Windows\Temporary Internet Files\Content.IE5\XLHOTTUP\MM900254501[1].gif">
          <a:hlinkClick xmlns:r="http://schemas.openxmlformats.org/officeDocument/2006/relationships" r:id="rId21"/>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131325" y="447675"/>
          <a:ext cx="180975" cy="172307"/>
        </a:xfrm>
        <a:prstGeom prst="rect">
          <a:avLst/>
        </a:prstGeom>
        <a:noFill/>
      </xdr:spPr>
    </xdr:pic>
    <xdr:clientData/>
  </xdr:oneCellAnchor>
  <xdr:oneCellAnchor>
    <xdr:from>
      <xdr:col>13</xdr:col>
      <xdr:colOff>666750</xdr:colOff>
      <xdr:row>2</xdr:row>
      <xdr:rowOff>47625</xdr:rowOff>
    </xdr:from>
    <xdr:ext cx="180975" cy="172307"/>
    <xdr:pic>
      <xdr:nvPicPr>
        <xdr:cNvPr id="199" name="Picture 63" descr="C:\Users\hfreeth\AppData\Local\Microsoft\Windows\Temporary Internet Files\Content.IE5\XLHOTTUP\MM900254501[1].gif">
          <a:hlinkClick xmlns:r="http://schemas.openxmlformats.org/officeDocument/2006/relationships" r:id="rId22"/>
          <a:extLst>
            <a:ext uri="{FF2B5EF4-FFF2-40B4-BE49-F238E27FC236}">
              <a16:creationId xmlns=""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155650" y="457200"/>
          <a:ext cx="180975" cy="172307"/>
        </a:xfrm>
        <a:prstGeom prst="rect">
          <a:avLst/>
        </a:prstGeom>
        <a:noFill/>
      </xdr:spPr>
    </xdr:pic>
    <xdr:clientData/>
  </xdr:oneCellAnchor>
  <xdr:oneCellAnchor>
    <xdr:from>
      <xdr:col>10</xdr:col>
      <xdr:colOff>1809750</xdr:colOff>
      <xdr:row>2</xdr:row>
      <xdr:rowOff>28575</xdr:rowOff>
    </xdr:from>
    <xdr:ext cx="180975" cy="172307"/>
    <xdr:pic>
      <xdr:nvPicPr>
        <xdr:cNvPr id="200" name="Picture 63" descr="C:\Users\hfreeth\AppData\Local\Microsoft\Windows\Temporary Internet Files\Content.IE5\XLHOTTUP\MM900254501[1].gif">
          <a:hlinkClick xmlns:r="http://schemas.openxmlformats.org/officeDocument/2006/relationships" r:id="rId23"/>
          <a:extLst>
            <a:ext uri="{FF2B5EF4-FFF2-40B4-BE49-F238E27FC236}">
              <a16:creationId xmlns="" xmlns:a16="http://schemas.microsoft.com/office/drawing/2014/main" id="{00000000-0008-0000-04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822025" y="438150"/>
          <a:ext cx="180975" cy="172307"/>
        </a:xfrm>
        <a:prstGeom prst="rect">
          <a:avLst/>
        </a:prstGeom>
        <a:noFill/>
      </xdr:spPr>
    </xdr:pic>
    <xdr:clientData/>
  </xdr:oneCellAnchor>
  <xdr:oneCellAnchor>
    <xdr:from>
      <xdr:col>31</xdr:col>
      <xdr:colOff>3552825</xdr:colOff>
      <xdr:row>2</xdr:row>
      <xdr:rowOff>47625</xdr:rowOff>
    </xdr:from>
    <xdr:ext cx="180975" cy="172307"/>
    <xdr:pic>
      <xdr:nvPicPr>
        <xdr:cNvPr id="201" name="Picture 63" descr="C:\Users\hfreeth\AppData\Local\Microsoft\Windows\Temporary Internet Files\Content.IE5\XLHOTTUP\MM900254501[1].gif">
          <a:hlinkClick xmlns:r="http://schemas.openxmlformats.org/officeDocument/2006/relationships" r:id="rId24"/>
          <a:extLst>
            <a:ext uri="{FF2B5EF4-FFF2-40B4-BE49-F238E27FC236}">
              <a16:creationId xmlns="" xmlns:a16="http://schemas.microsoft.com/office/drawing/2014/main" id="{00000000-0008-0000-0400-00002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9970650" y="457200"/>
          <a:ext cx="180975" cy="1723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400050</xdr:colOff>
      <xdr:row>1</xdr:row>
      <xdr:rowOff>19050</xdr:rowOff>
    </xdr:from>
    <xdr:to>
      <xdr:col>8</xdr:col>
      <xdr:colOff>581025</xdr:colOff>
      <xdr:row>1</xdr:row>
      <xdr:rowOff>190500</xdr:rowOff>
    </xdr:to>
    <xdr:pic>
      <xdr:nvPicPr>
        <xdr:cNvPr id="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44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390525</xdr:colOff>
      <xdr:row>1</xdr:row>
      <xdr:rowOff>19050</xdr:rowOff>
    </xdr:from>
    <xdr:to>
      <xdr:col>9</xdr:col>
      <xdr:colOff>571500</xdr:colOff>
      <xdr:row>1</xdr:row>
      <xdr:rowOff>190500</xdr:rowOff>
    </xdr:to>
    <xdr:pic>
      <xdr:nvPicPr>
        <xdr:cNvPr id="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68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381000</xdr:colOff>
      <xdr:row>1</xdr:row>
      <xdr:rowOff>19050</xdr:rowOff>
    </xdr:from>
    <xdr:to>
      <xdr:col>10</xdr:col>
      <xdr:colOff>561975</xdr:colOff>
      <xdr:row>1</xdr:row>
      <xdr:rowOff>190500</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769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361950</xdr:colOff>
      <xdr:row>1</xdr:row>
      <xdr:rowOff>19050</xdr:rowOff>
    </xdr:from>
    <xdr:to>
      <xdr:col>11</xdr:col>
      <xdr:colOff>542925</xdr:colOff>
      <xdr:row>1</xdr:row>
      <xdr:rowOff>190500</xdr:rowOff>
    </xdr:to>
    <xdr:pic>
      <xdr:nvPicPr>
        <xdr:cNvPr id="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400050</xdr:colOff>
      <xdr:row>1</xdr:row>
      <xdr:rowOff>19050</xdr:rowOff>
    </xdr:from>
    <xdr:to>
      <xdr:col>12</xdr:col>
      <xdr:colOff>581025</xdr:colOff>
      <xdr:row>1</xdr:row>
      <xdr:rowOff>190500</xdr:rowOff>
    </xdr:to>
    <xdr:pic>
      <xdr:nvPicPr>
        <xdr:cNvPr id="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152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400050</xdr:colOff>
      <xdr:row>1</xdr:row>
      <xdr:rowOff>19050</xdr:rowOff>
    </xdr:from>
    <xdr:to>
      <xdr:col>13</xdr:col>
      <xdr:colOff>581025</xdr:colOff>
      <xdr:row>1</xdr:row>
      <xdr:rowOff>190500</xdr:rowOff>
    </xdr:to>
    <xdr:pic>
      <xdr:nvPicPr>
        <xdr:cNvPr id="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400050</xdr:colOff>
      <xdr:row>1</xdr:row>
      <xdr:rowOff>19050</xdr:rowOff>
    </xdr:from>
    <xdr:to>
      <xdr:col>14</xdr:col>
      <xdr:colOff>581025</xdr:colOff>
      <xdr:row>1</xdr:row>
      <xdr:rowOff>190500</xdr:rowOff>
    </xdr:to>
    <xdr:pic>
      <xdr:nvPicPr>
        <xdr:cNvPr id="10"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400050</xdr:colOff>
      <xdr:row>1</xdr:row>
      <xdr:rowOff>19050</xdr:rowOff>
    </xdr:from>
    <xdr:to>
      <xdr:col>15</xdr:col>
      <xdr:colOff>581025</xdr:colOff>
      <xdr:row>1</xdr:row>
      <xdr:rowOff>190500</xdr:rowOff>
    </xdr:to>
    <xdr:pic>
      <xdr:nvPicPr>
        <xdr:cNvPr id="11"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409575</xdr:colOff>
      <xdr:row>1</xdr:row>
      <xdr:rowOff>19050</xdr:rowOff>
    </xdr:from>
    <xdr:to>
      <xdr:col>16</xdr:col>
      <xdr:colOff>590550</xdr:colOff>
      <xdr:row>1</xdr:row>
      <xdr:rowOff>190500</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31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161925</xdr:rowOff>
    </xdr:from>
    <xdr:to>
      <xdr:col>6</xdr:col>
      <xdr:colOff>600075</xdr:colOff>
      <xdr:row>21</xdr:row>
      <xdr:rowOff>161925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8</xdr:col>
      <xdr:colOff>400050</xdr:colOff>
      <xdr:row>11</xdr:row>
      <xdr:rowOff>19050</xdr:rowOff>
    </xdr:from>
    <xdr:ext cx="180975" cy="171450"/>
    <xdr:pic>
      <xdr:nvPicPr>
        <xdr:cNvPr id="64" name="Picture 63" descr="C:\Users\hfreeth\AppData\Local\Microsoft\Windows\Temporary Internet Files\Content.IE5\XLHOTTUP\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11</xdr:row>
      <xdr:rowOff>19050</xdr:rowOff>
    </xdr:from>
    <xdr:ext cx="180975" cy="171450"/>
    <xdr:pic>
      <xdr:nvPicPr>
        <xdr:cNvPr id="65"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7687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11</xdr:row>
      <xdr:rowOff>19050</xdr:rowOff>
    </xdr:from>
    <xdr:ext cx="180975" cy="171450"/>
    <xdr:pic>
      <xdr:nvPicPr>
        <xdr:cNvPr id="6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769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11</xdr:row>
      <xdr:rowOff>19050</xdr:rowOff>
    </xdr:from>
    <xdr:ext cx="180975" cy="171450"/>
    <xdr:pic>
      <xdr:nvPicPr>
        <xdr:cNvPr id="6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11</xdr:row>
      <xdr:rowOff>19050</xdr:rowOff>
    </xdr:from>
    <xdr:ext cx="180975" cy="171450"/>
    <xdr:pic>
      <xdr:nvPicPr>
        <xdr:cNvPr id="68"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152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11</xdr:row>
      <xdr:rowOff>19050</xdr:rowOff>
    </xdr:from>
    <xdr:ext cx="180975" cy="171450"/>
    <xdr:pic>
      <xdr:nvPicPr>
        <xdr:cNvPr id="69"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11</xdr:row>
      <xdr:rowOff>19050</xdr:rowOff>
    </xdr:from>
    <xdr:ext cx="180975" cy="171450"/>
    <xdr:pic>
      <xdr:nvPicPr>
        <xdr:cNvPr id="70"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11</xdr:row>
      <xdr:rowOff>19050</xdr:rowOff>
    </xdr:from>
    <xdr:ext cx="180975" cy="171450"/>
    <xdr:pic>
      <xdr:nvPicPr>
        <xdr:cNvPr id="71"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11</xdr:row>
      <xdr:rowOff>19050</xdr:rowOff>
    </xdr:from>
    <xdr:ext cx="180975" cy="171450"/>
    <xdr:pic>
      <xdr:nvPicPr>
        <xdr:cNvPr id="7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631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400050</xdr:colOff>
      <xdr:row>11</xdr:row>
      <xdr:rowOff>19050</xdr:rowOff>
    </xdr:from>
    <xdr:ext cx="180975" cy="171450"/>
    <xdr:pic>
      <xdr:nvPicPr>
        <xdr:cNvPr id="23"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552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11</xdr:row>
      <xdr:rowOff>19050</xdr:rowOff>
    </xdr:from>
    <xdr:ext cx="180975" cy="171450"/>
    <xdr:pic>
      <xdr:nvPicPr>
        <xdr:cNvPr id="24"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95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11</xdr:row>
      <xdr:rowOff>19050</xdr:rowOff>
    </xdr:from>
    <xdr:ext cx="180975" cy="171450"/>
    <xdr:pic>
      <xdr:nvPicPr>
        <xdr:cNvPr id="2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3833"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11</xdr:row>
      <xdr:rowOff>19050</xdr:rowOff>
    </xdr:from>
    <xdr:ext cx="180975" cy="171450"/>
    <xdr:pic>
      <xdr:nvPicPr>
        <xdr:cNvPr id="2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586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11</xdr:row>
      <xdr:rowOff>19050</xdr:rowOff>
    </xdr:from>
    <xdr:ext cx="180975" cy="171450"/>
    <xdr:pic>
      <xdr:nvPicPr>
        <xdr:cNvPr id="28"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05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11</xdr:row>
      <xdr:rowOff>19050</xdr:rowOff>
    </xdr:from>
    <xdr:ext cx="180975" cy="171450"/>
    <xdr:pic>
      <xdr:nvPicPr>
        <xdr:cNvPr id="29"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24383"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11</xdr:row>
      <xdr:rowOff>19050</xdr:rowOff>
    </xdr:from>
    <xdr:ext cx="180975" cy="171450"/>
    <xdr:pic>
      <xdr:nvPicPr>
        <xdr:cNvPr id="30"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382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11</xdr:row>
      <xdr:rowOff>19050</xdr:rowOff>
    </xdr:from>
    <xdr:ext cx="180975" cy="171450"/>
    <xdr:pic>
      <xdr:nvPicPr>
        <xdr:cNvPr id="31"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11</xdr:row>
      <xdr:rowOff>19050</xdr:rowOff>
    </xdr:from>
    <xdr:ext cx="180975" cy="171450"/>
    <xdr:pic>
      <xdr:nvPicPr>
        <xdr:cNvPr id="3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75408"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400050</xdr:colOff>
      <xdr:row>11</xdr:row>
      <xdr:rowOff>19050</xdr:rowOff>
    </xdr:from>
    <xdr:ext cx="180975" cy="171450"/>
    <xdr:pic>
      <xdr:nvPicPr>
        <xdr:cNvPr id="34"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552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11</xdr:row>
      <xdr:rowOff>19050</xdr:rowOff>
    </xdr:from>
    <xdr:ext cx="180975" cy="171450"/>
    <xdr:pic>
      <xdr:nvPicPr>
        <xdr:cNvPr id="35"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95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11</xdr:row>
      <xdr:rowOff>19050</xdr:rowOff>
    </xdr:from>
    <xdr:ext cx="180975" cy="171450"/>
    <xdr:pic>
      <xdr:nvPicPr>
        <xdr:cNvPr id="3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3833"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11</xdr:row>
      <xdr:rowOff>19050</xdr:rowOff>
    </xdr:from>
    <xdr:ext cx="180975" cy="171450"/>
    <xdr:pic>
      <xdr:nvPicPr>
        <xdr:cNvPr id="3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586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11</xdr:row>
      <xdr:rowOff>19050</xdr:rowOff>
    </xdr:from>
    <xdr:ext cx="180975" cy="171450"/>
    <xdr:pic>
      <xdr:nvPicPr>
        <xdr:cNvPr id="38"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05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11</xdr:row>
      <xdr:rowOff>19050</xdr:rowOff>
    </xdr:from>
    <xdr:ext cx="180975" cy="171450"/>
    <xdr:pic>
      <xdr:nvPicPr>
        <xdr:cNvPr id="39"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24383"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11</xdr:row>
      <xdr:rowOff>19050</xdr:rowOff>
    </xdr:from>
    <xdr:ext cx="180975" cy="171450"/>
    <xdr:pic>
      <xdr:nvPicPr>
        <xdr:cNvPr id="40"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382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11</xdr:row>
      <xdr:rowOff>19050</xdr:rowOff>
    </xdr:from>
    <xdr:ext cx="180975" cy="171450"/>
    <xdr:pic>
      <xdr:nvPicPr>
        <xdr:cNvPr id="41"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11</xdr:row>
      <xdr:rowOff>19050</xdr:rowOff>
    </xdr:from>
    <xdr:ext cx="180975" cy="171450"/>
    <xdr:pic>
      <xdr:nvPicPr>
        <xdr:cNvPr id="4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75408"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400050</xdr:colOff>
      <xdr:row>11</xdr:row>
      <xdr:rowOff>19050</xdr:rowOff>
    </xdr:from>
    <xdr:ext cx="180975" cy="171450"/>
    <xdr:pic>
      <xdr:nvPicPr>
        <xdr:cNvPr id="4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552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390525</xdr:colOff>
      <xdr:row>11</xdr:row>
      <xdr:rowOff>19050</xdr:rowOff>
    </xdr:from>
    <xdr:ext cx="180975" cy="171450"/>
    <xdr:pic>
      <xdr:nvPicPr>
        <xdr:cNvPr id="44"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59525"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10</xdr:col>
      <xdr:colOff>381000</xdr:colOff>
      <xdr:row>11</xdr:row>
      <xdr:rowOff>19050</xdr:rowOff>
    </xdr:from>
    <xdr:ext cx="180975" cy="171450"/>
    <xdr:pic>
      <xdr:nvPicPr>
        <xdr:cNvPr id="4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63833"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361950</xdr:colOff>
      <xdr:row>11</xdr:row>
      <xdr:rowOff>19050</xdr:rowOff>
    </xdr:from>
    <xdr:ext cx="180975" cy="171450"/>
    <xdr:pic>
      <xdr:nvPicPr>
        <xdr:cNvPr id="4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586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400050</xdr:colOff>
      <xdr:row>11</xdr:row>
      <xdr:rowOff>19050</xdr:rowOff>
    </xdr:from>
    <xdr:ext cx="180975" cy="171450"/>
    <xdr:pic>
      <xdr:nvPicPr>
        <xdr:cNvPr id="4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105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400050</xdr:colOff>
      <xdr:row>11</xdr:row>
      <xdr:rowOff>19050</xdr:rowOff>
    </xdr:from>
    <xdr:ext cx="180975" cy="171450"/>
    <xdr:pic>
      <xdr:nvPicPr>
        <xdr:cNvPr id="48"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24383"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400050</xdr:colOff>
      <xdr:row>11</xdr:row>
      <xdr:rowOff>19050</xdr:rowOff>
    </xdr:from>
    <xdr:ext cx="180975" cy="171450"/>
    <xdr:pic>
      <xdr:nvPicPr>
        <xdr:cNvPr id="49"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38217"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15</xdr:col>
      <xdr:colOff>400050</xdr:colOff>
      <xdr:row>11</xdr:row>
      <xdr:rowOff>19050</xdr:rowOff>
    </xdr:from>
    <xdr:ext cx="180975" cy="171450"/>
    <xdr:pic>
      <xdr:nvPicPr>
        <xdr:cNvPr id="50"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2050"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409575</xdr:colOff>
      <xdr:row>11</xdr:row>
      <xdr:rowOff>19050</xdr:rowOff>
    </xdr:from>
    <xdr:ext cx="180975" cy="171450"/>
    <xdr:pic>
      <xdr:nvPicPr>
        <xdr:cNvPr id="51"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75408" y="209550"/>
          <a:ext cx="1809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epod.org.uk/2020abo.html" TargetMode="External"/><Relationship Id="rId1" Type="http://schemas.openxmlformats.org/officeDocument/2006/relationships/hyperlink" Target="mailto:info@ncepod.org.u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tabSelected="1" workbookViewId="0">
      <selection activeCell="B22" sqref="B22"/>
    </sheetView>
  </sheetViews>
  <sheetFormatPr defaultRowHeight="15" x14ac:dyDescent="0.25"/>
  <cols>
    <col min="1" max="1" width="55.42578125" style="2" customWidth="1"/>
    <col min="2" max="2" width="80.7109375" style="2" customWidth="1"/>
    <col min="3" max="16384" width="9.140625" style="2"/>
  </cols>
  <sheetData>
    <row r="1" spans="2:4" x14ac:dyDescent="0.25">
      <c r="B1" s="1"/>
    </row>
    <row r="2" spans="2:4" x14ac:dyDescent="0.25">
      <c r="B2" s="1"/>
    </row>
    <row r="3" spans="2:4" x14ac:dyDescent="0.25">
      <c r="B3" s="1"/>
    </row>
    <row r="4" spans="2:4" x14ac:dyDescent="0.25">
      <c r="B4" s="3"/>
    </row>
    <row r="5" spans="2:4" ht="18.75" x14ac:dyDescent="0.3">
      <c r="B5" s="4" t="s">
        <v>100</v>
      </c>
    </row>
    <row r="6" spans="2:4" ht="18.75" x14ac:dyDescent="0.3">
      <c r="B6" s="5" t="s">
        <v>0</v>
      </c>
    </row>
    <row r="7" spans="2:4" x14ac:dyDescent="0.25">
      <c r="B7" s="1"/>
    </row>
    <row r="8" spans="2:4" ht="78" customHeight="1" x14ac:dyDescent="0.25">
      <c r="B8" s="176" t="s">
        <v>110</v>
      </c>
      <c r="C8" s="177"/>
      <c r="D8" s="177"/>
    </row>
    <row r="9" spans="2:4" x14ac:dyDescent="0.25">
      <c r="B9" s="6" t="s">
        <v>1</v>
      </c>
    </row>
    <row r="10" spans="2:4" ht="15.75" customHeight="1" x14ac:dyDescent="0.25"/>
    <row r="11" spans="2:4" ht="33.75" customHeight="1" x14ac:dyDescent="0.25">
      <c r="B11" s="178" t="s">
        <v>102</v>
      </c>
      <c r="C11" s="177"/>
      <c r="D11" s="177"/>
    </row>
    <row r="13" spans="2:4" x14ac:dyDescent="0.25">
      <c r="B13" s="176" t="s">
        <v>2</v>
      </c>
      <c r="C13" s="179"/>
      <c r="D13" s="179"/>
    </row>
    <row r="15" spans="2:4" ht="33" customHeight="1" x14ac:dyDescent="0.25">
      <c r="B15" s="176" t="s">
        <v>79</v>
      </c>
      <c r="C15" s="179"/>
      <c r="D15" s="179"/>
    </row>
    <row r="16" spans="2:4" x14ac:dyDescent="0.25">
      <c r="B16" s="48" t="s">
        <v>101</v>
      </c>
    </row>
  </sheetData>
  <mergeCells count="4">
    <mergeCell ref="B8:D8"/>
    <mergeCell ref="B11:D11"/>
    <mergeCell ref="B13:D13"/>
    <mergeCell ref="B15:D15"/>
  </mergeCells>
  <hyperlinks>
    <hyperlink ref="B9" r:id="rId1"/>
    <hyperlink ref="B16"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10" sqref="A10"/>
    </sheetView>
  </sheetViews>
  <sheetFormatPr defaultRowHeight="15" x14ac:dyDescent="0.25"/>
  <cols>
    <col min="1" max="1" width="140.140625" style="2" customWidth="1"/>
    <col min="2" max="16384" width="9.140625" style="2"/>
  </cols>
  <sheetData>
    <row r="1" spans="1:1" ht="18.75" x14ac:dyDescent="0.3">
      <c r="A1" s="8" t="s">
        <v>3</v>
      </c>
    </row>
    <row r="2" spans="1:1" x14ac:dyDescent="0.25">
      <c r="A2" s="14" t="s">
        <v>104</v>
      </c>
    </row>
    <row r="3" spans="1:1" x14ac:dyDescent="0.25">
      <c r="A3" s="14"/>
    </row>
    <row r="4" spans="1:1" ht="45" x14ac:dyDescent="0.25">
      <c r="A4" s="9" t="s">
        <v>56</v>
      </c>
    </row>
    <row r="5" spans="1:1" x14ac:dyDescent="0.25">
      <c r="A5" s="9"/>
    </row>
    <row r="6" spans="1:1" x14ac:dyDescent="0.25">
      <c r="A6" s="2" t="s">
        <v>105</v>
      </c>
    </row>
    <row r="8" spans="1:1" x14ac:dyDescent="0.25">
      <c r="A8" s="10" t="s">
        <v>4</v>
      </c>
    </row>
    <row r="9" spans="1:1" x14ac:dyDescent="0.25">
      <c r="A9" s="11" t="s">
        <v>5</v>
      </c>
    </row>
    <row r="10" spans="1:1" x14ac:dyDescent="0.25">
      <c r="A10" s="11" t="s">
        <v>53</v>
      </c>
    </row>
    <row r="11" spans="1:1" ht="30" x14ac:dyDescent="0.25">
      <c r="A11" s="12" t="s">
        <v>6</v>
      </c>
    </row>
    <row r="12" spans="1:1" x14ac:dyDescent="0.25">
      <c r="A12" s="13" t="s">
        <v>7</v>
      </c>
    </row>
    <row r="13" spans="1:1" x14ac:dyDescent="0.25">
      <c r="A13" s="13"/>
    </row>
    <row r="14" spans="1:1" ht="30" x14ac:dyDescent="0.25">
      <c r="A14" s="7" t="s">
        <v>54</v>
      </c>
    </row>
    <row r="16" spans="1:1" x14ac:dyDescent="0.25">
      <c r="A16" s="2" t="s">
        <v>8</v>
      </c>
    </row>
    <row r="18" spans="1:1" ht="30" x14ac:dyDescent="0.25">
      <c r="A18" s="9" t="s">
        <v>55</v>
      </c>
    </row>
    <row r="20" spans="1:1" x14ac:dyDescent="0.25">
      <c r="A20" s="2" t="s">
        <v>58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7"/>
  <sheetViews>
    <sheetView zoomScaleNormal="100" workbookViewId="0">
      <pane xSplit="1" ySplit="4" topLeftCell="B5" activePane="bottomRight" state="frozen"/>
      <selection pane="topRight" activeCell="B1" sqref="B1"/>
      <selection pane="bottomLeft" activeCell="A5" sqref="A5"/>
      <selection pane="bottomRight" activeCell="A29" sqref="A29"/>
    </sheetView>
  </sheetViews>
  <sheetFormatPr defaultRowHeight="15.75" x14ac:dyDescent="0.25"/>
  <cols>
    <col min="1" max="1" width="33.85546875" style="51" customWidth="1"/>
    <col min="2" max="2" width="20" style="29" customWidth="1"/>
    <col min="3" max="3" width="10" style="29" customWidth="1"/>
    <col min="4" max="4" width="19.7109375" style="29" customWidth="1"/>
    <col min="5" max="5" width="25.5703125" style="29" customWidth="1"/>
    <col min="6" max="6" width="38.5703125" style="29" customWidth="1"/>
    <col min="7" max="7" width="32.7109375" style="52" customWidth="1"/>
    <col min="8" max="8" width="31.85546875" style="29" customWidth="1"/>
    <col min="9" max="9" width="42.42578125" style="49" customWidth="1"/>
    <col min="10" max="10" width="34.140625" style="49" customWidth="1"/>
    <col min="11" max="11" width="35.140625" style="49" customWidth="1"/>
    <col min="12" max="15" width="29.140625" style="49" customWidth="1"/>
    <col min="16" max="16" width="24.42578125" style="49" customWidth="1"/>
    <col min="17" max="17" width="54.85546875" style="52" customWidth="1"/>
    <col min="18" max="18" width="25.5703125" style="149" customWidth="1"/>
    <col min="19" max="19" width="41.28515625" style="49" customWidth="1"/>
    <col min="20" max="20" width="32.7109375" style="49" customWidth="1"/>
    <col min="21" max="21" width="30.85546875" style="49" customWidth="1"/>
    <col min="22" max="22" width="71.42578125" style="46" customWidth="1"/>
    <col min="23" max="23" width="32.42578125" style="52" customWidth="1"/>
    <col min="24" max="24" width="36.7109375" style="49" customWidth="1"/>
    <col min="25" max="25" width="38.42578125" style="52" customWidth="1"/>
    <col min="26" max="26" width="33" style="49" customWidth="1"/>
    <col min="27" max="27" width="29" style="49" customWidth="1"/>
    <col min="28" max="28" width="32.42578125" style="57" customWidth="1"/>
    <col min="29" max="29" width="30.85546875" style="49" customWidth="1"/>
    <col min="30" max="30" width="23.7109375" style="49" bestFit="1" customWidth="1"/>
    <col min="31" max="31" width="21.28515625" style="49" customWidth="1"/>
    <col min="32" max="32" width="59" style="49" customWidth="1"/>
    <col min="33" max="33" width="27.5703125" style="49" bestFit="1" customWidth="1"/>
    <col min="34" max="16384" width="9.140625" style="49"/>
  </cols>
  <sheetData>
    <row r="1" spans="1:35" x14ac:dyDescent="0.25">
      <c r="A1" s="188" t="s">
        <v>103</v>
      </c>
      <c r="B1" s="89"/>
      <c r="C1" s="89"/>
      <c r="D1" s="89"/>
      <c r="E1" s="89"/>
      <c r="F1" s="89"/>
      <c r="G1" s="149"/>
      <c r="H1" s="89"/>
      <c r="I1" s="51"/>
      <c r="J1" s="51"/>
      <c r="K1" s="51"/>
      <c r="L1" s="51"/>
      <c r="M1" s="51"/>
      <c r="N1" s="51"/>
      <c r="O1" s="51"/>
      <c r="P1" s="51"/>
      <c r="Q1" s="149"/>
      <c r="S1" s="51"/>
      <c r="T1" s="51"/>
      <c r="U1" s="51"/>
      <c r="V1" s="49"/>
      <c r="AA1" s="51"/>
      <c r="AB1" s="51"/>
      <c r="AC1" s="51"/>
      <c r="AD1" s="51"/>
    </row>
    <row r="2" spans="1:35" ht="16.5" thickBot="1" x14ac:dyDescent="0.3">
      <c r="A2" s="189"/>
      <c r="B2" s="90"/>
      <c r="C2" s="89"/>
      <c r="D2" s="89"/>
      <c r="E2" s="89"/>
      <c r="F2" s="89"/>
      <c r="G2" s="149"/>
      <c r="H2" s="89"/>
      <c r="I2" s="51"/>
      <c r="J2" s="51"/>
      <c r="K2" s="51"/>
      <c r="L2" s="51"/>
      <c r="M2" s="51"/>
      <c r="N2" s="51"/>
      <c r="O2" s="51"/>
      <c r="P2" s="51"/>
      <c r="Q2" s="149"/>
      <c r="S2" s="51"/>
      <c r="T2" s="51"/>
      <c r="U2" s="51"/>
      <c r="V2" s="49"/>
      <c r="AA2" s="51"/>
      <c r="AB2" s="51"/>
      <c r="AC2" s="51"/>
      <c r="AD2" s="51"/>
    </row>
    <row r="3" spans="1:35" ht="32.25" thickBot="1" x14ac:dyDescent="0.3">
      <c r="A3" s="53" t="s">
        <v>86</v>
      </c>
      <c r="B3" s="190"/>
      <c r="C3" s="190"/>
      <c r="D3" s="193"/>
      <c r="E3" s="184"/>
      <c r="F3" s="180" t="s">
        <v>112</v>
      </c>
      <c r="G3" s="183"/>
      <c r="H3" s="183"/>
      <c r="I3" s="180" t="s">
        <v>113</v>
      </c>
      <c r="J3" s="184"/>
      <c r="K3" s="82" t="s">
        <v>94</v>
      </c>
      <c r="L3" s="180" t="s">
        <v>95</v>
      </c>
      <c r="M3" s="196"/>
      <c r="N3" s="196"/>
      <c r="O3" s="196"/>
      <c r="P3" s="194" t="s">
        <v>96</v>
      </c>
      <c r="Q3" s="195"/>
      <c r="R3" s="198"/>
      <c r="S3" s="194" t="s">
        <v>60</v>
      </c>
      <c r="T3" s="195"/>
      <c r="U3" s="195"/>
      <c r="V3" s="195"/>
      <c r="W3" s="195"/>
      <c r="X3" s="180" t="s">
        <v>98</v>
      </c>
      <c r="Y3" s="181"/>
      <c r="Z3" s="181"/>
      <c r="AA3" s="181"/>
      <c r="AB3" s="182"/>
      <c r="AC3" s="180" t="s">
        <v>97</v>
      </c>
      <c r="AD3" s="183"/>
      <c r="AE3" s="184"/>
      <c r="AF3" s="180" t="s">
        <v>115</v>
      </c>
      <c r="AG3" s="184"/>
    </row>
    <row r="4" spans="1:35" ht="75.75" thickBot="1" x14ac:dyDescent="0.3">
      <c r="A4" s="54"/>
      <c r="B4" s="191" t="s">
        <v>29</v>
      </c>
      <c r="C4" s="191"/>
      <c r="D4" s="192" t="s">
        <v>77</v>
      </c>
      <c r="E4" s="184"/>
      <c r="F4" s="109"/>
      <c r="G4" s="157"/>
      <c r="H4" s="125"/>
      <c r="I4" s="115"/>
      <c r="J4" s="79"/>
      <c r="K4" s="47"/>
      <c r="L4" s="132"/>
      <c r="M4" s="133"/>
      <c r="N4" s="133"/>
      <c r="O4" s="116"/>
      <c r="P4" s="197"/>
      <c r="Q4" s="181"/>
      <c r="R4" s="181"/>
      <c r="S4" s="199" t="s">
        <v>106</v>
      </c>
      <c r="T4" s="186"/>
      <c r="U4" s="186"/>
      <c r="V4" s="186"/>
      <c r="W4" s="200"/>
      <c r="X4" s="84"/>
      <c r="Y4" s="187"/>
      <c r="Z4" s="181"/>
      <c r="AA4" s="116"/>
      <c r="AB4" s="108"/>
      <c r="AC4" s="185" t="s">
        <v>114</v>
      </c>
      <c r="AD4" s="186"/>
      <c r="AE4" s="186"/>
      <c r="AF4" s="83" t="s">
        <v>111</v>
      </c>
      <c r="AG4" s="85"/>
    </row>
    <row r="5" spans="1:35" s="29" customFormat="1" x14ac:dyDescent="0.25">
      <c r="A5" s="114" t="s">
        <v>42</v>
      </c>
      <c r="B5" s="71">
        <v>1</v>
      </c>
      <c r="C5" s="69">
        <v>2</v>
      </c>
      <c r="D5" s="68" t="s">
        <v>92</v>
      </c>
      <c r="E5" s="69" t="s">
        <v>93</v>
      </c>
      <c r="F5" s="70" t="s">
        <v>107</v>
      </c>
      <c r="G5" s="158" t="s">
        <v>108</v>
      </c>
      <c r="H5" s="72" t="s">
        <v>109</v>
      </c>
      <c r="I5" s="72">
        <v>5</v>
      </c>
      <c r="J5" s="72">
        <v>6</v>
      </c>
      <c r="K5" s="72">
        <v>7</v>
      </c>
      <c r="L5" s="73">
        <v>8</v>
      </c>
      <c r="M5" s="73">
        <v>9</v>
      </c>
      <c r="N5" s="73">
        <v>10</v>
      </c>
      <c r="O5" s="73">
        <v>11</v>
      </c>
      <c r="P5" s="74" t="s">
        <v>160</v>
      </c>
      <c r="Q5" s="150" t="s">
        <v>161</v>
      </c>
      <c r="R5" s="151" t="s">
        <v>162</v>
      </c>
      <c r="S5" s="42">
        <v>13</v>
      </c>
      <c r="T5" s="72">
        <v>14</v>
      </c>
      <c r="U5" s="72">
        <v>15</v>
      </c>
      <c r="V5" s="42">
        <v>16</v>
      </c>
      <c r="W5" s="87">
        <v>17</v>
      </c>
      <c r="X5" s="42">
        <v>18</v>
      </c>
      <c r="Y5" s="86">
        <v>19</v>
      </c>
      <c r="Z5" s="42">
        <v>20</v>
      </c>
      <c r="AA5" s="88">
        <v>21</v>
      </c>
      <c r="AB5" s="75">
        <v>22</v>
      </c>
      <c r="AC5" s="76" t="s">
        <v>163</v>
      </c>
      <c r="AD5" s="76" t="s">
        <v>164</v>
      </c>
      <c r="AE5" s="77" t="s">
        <v>165</v>
      </c>
      <c r="AF5" s="78" t="s">
        <v>166</v>
      </c>
      <c r="AG5" s="78" t="s">
        <v>167</v>
      </c>
    </row>
    <row r="6" spans="1:35" s="67" customFormat="1" ht="123" customHeight="1" x14ac:dyDescent="0.25">
      <c r="A6" s="55"/>
      <c r="B6" s="113" t="s">
        <v>61</v>
      </c>
      <c r="C6" s="91" t="s">
        <v>30</v>
      </c>
      <c r="D6" s="91" t="s">
        <v>31</v>
      </c>
      <c r="E6" s="91" t="s">
        <v>32</v>
      </c>
      <c r="F6" s="126" t="s">
        <v>154</v>
      </c>
      <c r="G6" s="126" t="s">
        <v>172</v>
      </c>
      <c r="H6" s="127" t="s">
        <v>169</v>
      </c>
      <c r="I6" s="41" t="s">
        <v>117</v>
      </c>
      <c r="J6" s="41" t="s">
        <v>121</v>
      </c>
      <c r="K6" s="41" t="s">
        <v>120</v>
      </c>
      <c r="L6" s="41" t="s">
        <v>170</v>
      </c>
      <c r="M6" s="41" t="s">
        <v>159</v>
      </c>
      <c r="N6" s="41" t="s">
        <v>158</v>
      </c>
      <c r="O6" s="41" t="s">
        <v>157</v>
      </c>
      <c r="P6" s="41" t="s">
        <v>122</v>
      </c>
      <c r="Q6" s="152" t="s">
        <v>173</v>
      </c>
      <c r="R6" s="152" t="s">
        <v>174</v>
      </c>
      <c r="S6" s="41" t="s">
        <v>123</v>
      </c>
      <c r="T6" s="41" t="s">
        <v>137</v>
      </c>
      <c r="U6" s="41" t="s">
        <v>124</v>
      </c>
      <c r="V6" s="41" t="s">
        <v>125</v>
      </c>
      <c r="W6" s="41" t="s">
        <v>171</v>
      </c>
      <c r="X6" s="41" t="s">
        <v>126</v>
      </c>
      <c r="Y6" s="41" t="s">
        <v>128</v>
      </c>
      <c r="Z6" s="41" t="s">
        <v>153</v>
      </c>
      <c r="AA6" s="41" t="s">
        <v>130</v>
      </c>
      <c r="AB6" s="41" t="s">
        <v>132</v>
      </c>
      <c r="AC6" s="41" t="s">
        <v>138</v>
      </c>
      <c r="AD6" s="41" t="s">
        <v>139</v>
      </c>
      <c r="AE6" s="41" t="s">
        <v>140</v>
      </c>
      <c r="AF6" s="66" t="s">
        <v>152</v>
      </c>
      <c r="AG6" s="41" t="s">
        <v>175</v>
      </c>
    </row>
    <row r="7" spans="1:35" ht="31.5" x14ac:dyDescent="0.25">
      <c r="A7" s="65"/>
      <c r="B7" s="159"/>
      <c r="C7" s="159"/>
      <c r="D7" s="91" t="s">
        <v>78</v>
      </c>
      <c r="E7" s="91" t="s">
        <v>33</v>
      </c>
      <c r="F7" s="159"/>
      <c r="G7" s="159"/>
      <c r="H7" s="159"/>
      <c r="I7" s="160"/>
      <c r="J7" s="160"/>
      <c r="K7" s="160"/>
      <c r="L7" s="160"/>
      <c r="M7" s="160"/>
      <c r="N7" s="160"/>
      <c r="O7" s="160"/>
      <c r="P7" s="160"/>
      <c r="Q7" s="160"/>
      <c r="R7" s="160"/>
      <c r="S7" s="160"/>
      <c r="T7" s="160"/>
      <c r="U7" s="160"/>
      <c r="V7" s="160"/>
      <c r="W7" s="160"/>
      <c r="X7" s="160"/>
      <c r="Y7" s="160"/>
      <c r="Z7" s="160"/>
      <c r="AA7" s="160"/>
      <c r="AB7" s="161"/>
      <c r="AC7" s="160"/>
      <c r="AD7" s="160"/>
      <c r="AE7" s="160"/>
      <c r="AF7" s="160"/>
      <c r="AG7" s="160"/>
    </row>
    <row r="8" spans="1:35" x14ac:dyDescent="0.25">
      <c r="A8" s="56" t="s">
        <v>15</v>
      </c>
      <c r="B8" s="134"/>
      <c r="C8" s="134"/>
      <c r="D8" s="135"/>
      <c r="E8" s="136"/>
      <c r="F8" s="137"/>
      <c r="G8" s="135" t="b">
        <f>(IF(F8="Yes","NA",IF(F8="No","")))</f>
        <v>0</v>
      </c>
      <c r="H8" s="134"/>
      <c r="I8" s="137"/>
      <c r="J8" s="138"/>
      <c r="K8" s="134"/>
      <c r="L8" s="137"/>
      <c r="M8" s="137"/>
      <c r="N8" s="137"/>
      <c r="O8" s="137"/>
      <c r="P8" s="137"/>
      <c r="Q8" s="162" t="b">
        <f>(IF(P8="Yes","",IF(P8="No","NA")))</f>
        <v>0</v>
      </c>
      <c r="R8" s="163" t="b">
        <f>(IF(P17="Yes","",IF(P17="No","NA")))</f>
        <v>0</v>
      </c>
      <c r="S8" s="134"/>
      <c r="T8" s="134"/>
      <c r="U8" s="134"/>
      <c r="V8" s="134"/>
      <c r="W8" s="139"/>
      <c r="X8" s="134"/>
      <c r="Y8" s="139"/>
      <c r="Z8" s="134"/>
      <c r="AA8" s="134"/>
      <c r="AB8" s="134"/>
      <c r="AC8" s="134"/>
      <c r="AD8" s="134"/>
      <c r="AE8" s="134"/>
      <c r="AF8" s="134"/>
      <c r="AG8" s="140"/>
      <c r="AH8" s="29"/>
      <c r="AI8" s="29"/>
    </row>
    <row r="9" spans="1:35" x14ac:dyDescent="0.25">
      <c r="A9" s="56" t="s">
        <v>16</v>
      </c>
      <c r="B9" s="134"/>
      <c r="C9" s="134"/>
      <c r="D9" s="135"/>
      <c r="E9" s="136"/>
      <c r="F9" s="134"/>
      <c r="G9" s="135" t="b">
        <f t="shared" ref="G9:G17" si="0">(IF(F9="Yes","NA",IF(F9="No","")))</f>
        <v>0</v>
      </c>
      <c r="H9" s="134"/>
      <c r="I9" s="137"/>
      <c r="J9" s="137"/>
      <c r="K9" s="138"/>
      <c r="L9" s="134"/>
      <c r="M9" s="134"/>
      <c r="N9" s="134"/>
      <c r="O9" s="134"/>
      <c r="P9" s="134"/>
      <c r="Q9" s="162" t="b">
        <f t="shared" ref="Q9:Q17" si="1">(IF(P9="Yes","",IF(P9="No","NA")))</f>
        <v>0</v>
      </c>
      <c r="R9" s="163" t="b">
        <f t="shared" ref="R9:R17" si="2">(IF(P18="Yes","",IF(P18="No","NA")))</f>
        <v>0</v>
      </c>
      <c r="S9" s="134"/>
      <c r="T9" s="134"/>
      <c r="U9" s="134"/>
      <c r="V9" s="134"/>
      <c r="W9" s="139"/>
      <c r="X9" s="134"/>
      <c r="Y9" s="139"/>
      <c r="Z9" s="134"/>
      <c r="AA9" s="138"/>
      <c r="AB9" s="138"/>
      <c r="AC9" s="134"/>
      <c r="AD9" s="134"/>
      <c r="AE9" s="134"/>
      <c r="AF9" s="134"/>
      <c r="AG9" s="141"/>
      <c r="AH9" s="29"/>
      <c r="AI9" s="29"/>
    </row>
    <row r="10" spans="1:35" x14ac:dyDescent="0.25">
      <c r="A10" s="56" t="s">
        <v>17</v>
      </c>
      <c r="B10" s="134"/>
      <c r="C10" s="134"/>
      <c r="D10" s="135"/>
      <c r="E10" s="136"/>
      <c r="F10" s="134"/>
      <c r="G10" s="135" t="b">
        <f t="shared" si="0"/>
        <v>0</v>
      </c>
      <c r="H10" s="134"/>
      <c r="I10" s="137"/>
      <c r="J10" s="137"/>
      <c r="K10" s="138"/>
      <c r="L10" s="134"/>
      <c r="M10" s="134"/>
      <c r="N10" s="134"/>
      <c r="O10" s="134"/>
      <c r="P10" s="134"/>
      <c r="Q10" s="162" t="b">
        <f t="shared" si="1"/>
        <v>0</v>
      </c>
      <c r="R10" s="163" t="b">
        <f t="shared" si="2"/>
        <v>0</v>
      </c>
      <c r="S10" s="134"/>
      <c r="T10" s="134"/>
      <c r="U10" s="134"/>
      <c r="V10" s="134"/>
      <c r="W10" s="139"/>
      <c r="X10" s="134"/>
      <c r="Y10" s="139"/>
      <c r="Z10" s="134"/>
      <c r="AA10" s="138"/>
      <c r="AB10" s="138"/>
      <c r="AC10" s="134"/>
      <c r="AD10" s="134"/>
      <c r="AE10" s="134"/>
      <c r="AF10" s="134"/>
      <c r="AG10" s="141"/>
      <c r="AH10" s="29"/>
      <c r="AI10" s="29"/>
    </row>
    <row r="11" spans="1:35" x14ac:dyDescent="0.25">
      <c r="A11" s="56" t="s">
        <v>18</v>
      </c>
      <c r="B11" s="134"/>
      <c r="C11" s="134"/>
      <c r="D11" s="135"/>
      <c r="E11" s="136"/>
      <c r="F11" s="134"/>
      <c r="G11" s="135" t="b">
        <f t="shared" si="0"/>
        <v>0</v>
      </c>
      <c r="H11" s="134"/>
      <c r="I11" s="137"/>
      <c r="J11" s="137"/>
      <c r="K11" s="138"/>
      <c r="L11" s="134"/>
      <c r="M11" s="134"/>
      <c r="N11" s="134"/>
      <c r="O11" s="134"/>
      <c r="P11" s="134"/>
      <c r="Q11" s="162" t="b">
        <f t="shared" si="1"/>
        <v>0</v>
      </c>
      <c r="R11" s="163" t="b">
        <f t="shared" si="2"/>
        <v>0</v>
      </c>
      <c r="S11" s="134"/>
      <c r="T11" s="134"/>
      <c r="U11" s="134"/>
      <c r="V11" s="134"/>
      <c r="W11" s="139"/>
      <c r="X11" s="134"/>
      <c r="Y11" s="139"/>
      <c r="Z11" s="134"/>
      <c r="AA11" s="138"/>
      <c r="AB11" s="138"/>
      <c r="AC11" s="134"/>
      <c r="AD11" s="134"/>
      <c r="AE11" s="134"/>
      <c r="AF11" s="134"/>
      <c r="AG11" s="141"/>
      <c r="AH11" s="29"/>
      <c r="AI11" s="29"/>
    </row>
    <row r="12" spans="1:35" x14ac:dyDescent="0.25">
      <c r="A12" s="56" t="s">
        <v>19</v>
      </c>
      <c r="B12" s="134"/>
      <c r="C12" s="134"/>
      <c r="D12" s="135"/>
      <c r="E12" s="136"/>
      <c r="F12" s="134"/>
      <c r="G12" s="135" t="b">
        <f t="shared" si="0"/>
        <v>0</v>
      </c>
      <c r="H12" s="134"/>
      <c r="I12" s="137"/>
      <c r="J12" s="137"/>
      <c r="K12" s="138"/>
      <c r="L12" s="134"/>
      <c r="M12" s="134"/>
      <c r="N12" s="134"/>
      <c r="O12" s="134"/>
      <c r="P12" s="134"/>
      <c r="Q12" s="162" t="b">
        <f t="shared" si="1"/>
        <v>0</v>
      </c>
      <c r="R12" s="163" t="b">
        <f t="shared" si="2"/>
        <v>0</v>
      </c>
      <c r="S12" s="134"/>
      <c r="T12" s="134"/>
      <c r="U12" s="134"/>
      <c r="V12" s="134"/>
      <c r="W12" s="139"/>
      <c r="X12" s="134"/>
      <c r="Y12" s="139"/>
      <c r="Z12" s="134"/>
      <c r="AA12" s="138"/>
      <c r="AB12" s="138"/>
      <c r="AC12" s="134"/>
      <c r="AD12" s="134"/>
      <c r="AE12" s="134"/>
      <c r="AF12" s="134"/>
      <c r="AG12" s="141"/>
      <c r="AH12" s="29"/>
      <c r="AI12" s="29"/>
    </row>
    <row r="13" spans="1:35" x14ac:dyDescent="0.25">
      <c r="A13" s="56" t="s">
        <v>20</v>
      </c>
      <c r="B13" s="134"/>
      <c r="C13" s="134"/>
      <c r="D13" s="135"/>
      <c r="E13" s="136"/>
      <c r="F13" s="134"/>
      <c r="G13" s="135" t="b">
        <f t="shared" si="0"/>
        <v>0</v>
      </c>
      <c r="H13" s="134"/>
      <c r="I13" s="137"/>
      <c r="J13" s="137"/>
      <c r="K13" s="138"/>
      <c r="L13" s="134"/>
      <c r="M13" s="134"/>
      <c r="N13" s="134"/>
      <c r="O13" s="134"/>
      <c r="P13" s="134"/>
      <c r="Q13" s="162" t="b">
        <f t="shared" si="1"/>
        <v>0</v>
      </c>
      <c r="R13" s="163" t="b">
        <f t="shared" si="2"/>
        <v>0</v>
      </c>
      <c r="S13" s="134"/>
      <c r="T13" s="134"/>
      <c r="U13" s="134"/>
      <c r="V13" s="134"/>
      <c r="W13" s="139"/>
      <c r="X13" s="134"/>
      <c r="Y13" s="139"/>
      <c r="Z13" s="134"/>
      <c r="AA13" s="138"/>
      <c r="AB13" s="138"/>
      <c r="AC13" s="134"/>
      <c r="AD13" s="134"/>
      <c r="AE13" s="134"/>
      <c r="AF13" s="134"/>
      <c r="AG13" s="141"/>
      <c r="AH13" s="29"/>
      <c r="AI13" s="29"/>
    </row>
    <row r="14" spans="1:35" x14ac:dyDescent="0.25">
      <c r="A14" s="56" t="s">
        <v>21</v>
      </c>
      <c r="B14" s="134"/>
      <c r="C14" s="134"/>
      <c r="D14" s="135"/>
      <c r="E14" s="136"/>
      <c r="F14" s="134"/>
      <c r="G14" s="135" t="b">
        <f t="shared" si="0"/>
        <v>0</v>
      </c>
      <c r="H14" s="134"/>
      <c r="I14" s="137"/>
      <c r="J14" s="137"/>
      <c r="K14" s="138"/>
      <c r="L14" s="134"/>
      <c r="M14" s="134"/>
      <c r="N14" s="134"/>
      <c r="O14" s="134"/>
      <c r="P14" s="134"/>
      <c r="Q14" s="162" t="b">
        <f t="shared" si="1"/>
        <v>0</v>
      </c>
      <c r="R14" s="163" t="b">
        <f t="shared" si="2"/>
        <v>0</v>
      </c>
      <c r="S14" s="134"/>
      <c r="T14" s="134"/>
      <c r="U14" s="134"/>
      <c r="V14" s="134"/>
      <c r="W14" s="139"/>
      <c r="X14" s="134"/>
      <c r="Y14" s="139"/>
      <c r="Z14" s="134"/>
      <c r="AA14" s="138"/>
      <c r="AB14" s="138"/>
      <c r="AC14" s="134"/>
      <c r="AD14" s="134"/>
      <c r="AE14" s="134"/>
      <c r="AF14" s="134"/>
      <c r="AG14" s="141"/>
      <c r="AH14" s="29"/>
      <c r="AI14" s="29"/>
    </row>
    <row r="15" spans="1:35" x14ac:dyDescent="0.25">
      <c r="A15" s="56" t="s">
        <v>22</v>
      </c>
      <c r="B15" s="134"/>
      <c r="C15" s="134"/>
      <c r="D15" s="135"/>
      <c r="E15" s="136"/>
      <c r="F15" s="134"/>
      <c r="G15" s="135" t="b">
        <f t="shared" si="0"/>
        <v>0</v>
      </c>
      <c r="H15" s="134"/>
      <c r="I15" s="137"/>
      <c r="J15" s="137"/>
      <c r="K15" s="138"/>
      <c r="L15" s="134"/>
      <c r="M15" s="134"/>
      <c r="N15" s="134"/>
      <c r="O15" s="134"/>
      <c r="P15" s="134"/>
      <c r="Q15" s="162" t="b">
        <f t="shared" si="1"/>
        <v>0</v>
      </c>
      <c r="R15" s="163" t="b">
        <f t="shared" si="2"/>
        <v>0</v>
      </c>
      <c r="S15" s="134"/>
      <c r="T15" s="134"/>
      <c r="U15" s="134"/>
      <c r="V15" s="134"/>
      <c r="W15" s="139"/>
      <c r="X15" s="134"/>
      <c r="Y15" s="139"/>
      <c r="Z15" s="134"/>
      <c r="AA15" s="138"/>
      <c r="AB15" s="138"/>
      <c r="AC15" s="134"/>
      <c r="AD15" s="134"/>
      <c r="AE15" s="134"/>
      <c r="AF15" s="134"/>
      <c r="AG15" s="141"/>
      <c r="AH15" s="29"/>
      <c r="AI15" s="29"/>
    </row>
    <row r="16" spans="1:35" x14ac:dyDescent="0.25">
      <c r="A16" s="56" t="s">
        <v>23</v>
      </c>
      <c r="B16" s="134"/>
      <c r="C16" s="134"/>
      <c r="D16" s="135"/>
      <c r="E16" s="136"/>
      <c r="F16" s="134"/>
      <c r="G16" s="135" t="b">
        <f t="shared" si="0"/>
        <v>0</v>
      </c>
      <c r="H16" s="134"/>
      <c r="I16" s="137"/>
      <c r="J16" s="137"/>
      <c r="K16" s="138"/>
      <c r="L16" s="134"/>
      <c r="M16" s="134"/>
      <c r="N16" s="134"/>
      <c r="O16" s="134"/>
      <c r="P16" s="134"/>
      <c r="Q16" s="162" t="b">
        <f t="shared" si="1"/>
        <v>0</v>
      </c>
      <c r="R16" s="163" t="b">
        <f t="shared" si="2"/>
        <v>0</v>
      </c>
      <c r="S16" s="134"/>
      <c r="T16" s="134"/>
      <c r="U16" s="134"/>
      <c r="V16" s="134"/>
      <c r="W16" s="139"/>
      <c r="X16" s="134"/>
      <c r="Y16" s="139"/>
      <c r="Z16" s="134"/>
      <c r="AA16" s="138"/>
      <c r="AB16" s="138"/>
      <c r="AC16" s="134"/>
      <c r="AD16" s="134"/>
      <c r="AE16" s="134"/>
      <c r="AF16" s="134"/>
      <c r="AG16" s="141"/>
      <c r="AH16" s="29"/>
      <c r="AI16" s="29"/>
    </row>
    <row r="17" spans="1:35" ht="94.5" x14ac:dyDescent="0.25">
      <c r="A17" s="58" t="s">
        <v>59</v>
      </c>
      <c r="B17" s="142"/>
      <c r="C17" s="142"/>
      <c r="D17" s="143"/>
      <c r="E17" s="144"/>
      <c r="F17" s="142"/>
      <c r="G17" s="143" t="b">
        <f t="shared" si="0"/>
        <v>0</v>
      </c>
      <c r="H17" s="142"/>
      <c r="I17" s="145"/>
      <c r="J17" s="145"/>
      <c r="K17" s="146"/>
      <c r="L17" s="142"/>
      <c r="M17" s="142"/>
      <c r="N17" s="142"/>
      <c r="O17" s="142"/>
      <c r="P17" s="142"/>
      <c r="Q17" s="164" t="b">
        <f t="shared" si="1"/>
        <v>0</v>
      </c>
      <c r="R17" s="165" t="b">
        <f t="shared" si="2"/>
        <v>0</v>
      </c>
      <c r="S17" s="142"/>
      <c r="T17" s="142"/>
      <c r="U17" s="142"/>
      <c r="V17" s="142"/>
      <c r="W17" s="147"/>
      <c r="X17" s="142"/>
      <c r="Y17" s="147"/>
      <c r="Z17" s="142"/>
      <c r="AA17" s="146"/>
      <c r="AB17" s="146"/>
      <c r="AC17" s="142"/>
      <c r="AD17" s="142"/>
      <c r="AE17" s="142"/>
      <c r="AF17" s="142"/>
      <c r="AG17" s="148"/>
      <c r="AH17" s="29"/>
      <c r="AI17" s="29"/>
    </row>
    <row r="18" spans="1:35" s="59" customFormat="1" x14ac:dyDescent="0.25">
      <c r="B18" s="92"/>
      <c r="C18" s="92"/>
      <c r="D18" s="92"/>
      <c r="E18" s="92"/>
      <c r="F18" s="92"/>
      <c r="G18" s="105"/>
      <c r="H18" s="92"/>
      <c r="I18" s="92"/>
      <c r="J18" s="92"/>
      <c r="K18" s="92"/>
      <c r="L18" s="92"/>
      <c r="M18" s="92"/>
      <c r="N18" s="92"/>
      <c r="O18" s="92"/>
      <c r="P18" s="92"/>
      <c r="Q18" s="105"/>
      <c r="R18" s="153"/>
      <c r="S18" s="92"/>
      <c r="T18" s="92"/>
      <c r="U18" s="92"/>
      <c r="V18" s="92"/>
      <c r="W18" s="105"/>
      <c r="X18" s="92"/>
      <c r="Y18" s="105"/>
      <c r="Z18" s="92"/>
      <c r="AA18" s="92"/>
      <c r="AB18" s="102"/>
      <c r="AC18" s="92"/>
      <c r="AD18" s="92"/>
      <c r="AE18" s="92"/>
      <c r="AF18" s="92"/>
      <c r="AG18" s="92"/>
      <c r="AH18" s="92"/>
      <c r="AI18" s="92"/>
    </row>
    <row r="19" spans="1:35" s="50" customFormat="1" x14ac:dyDescent="0.25">
      <c r="A19" s="111" t="s">
        <v>24</v>
      </c>
      <c r="B19" s="93"/>
      <c r="C19" s="93"/>
      <c r="D19" s="93"/>
      <c r="E19" s="93"/>
      <c r="F19" s="97">
        <f>COUNTIF(F8:F17,"Yes")</f>
        <v>0</v>
      </c>
      <c r="G19" s="97">
        <f>COUNTIF(G8:G17,"Yes")</f>
        <v>0</v>
      </c>
      <c r="H19" s="128"/>
      <c r="I19" s="98">
        <f t="shared" ref="I19:U19" si="3">COUNTIF(I8:I17,"Yes")</f>
        <v>0</v>
      </c>
      <c r="J19" s="98">
        <f t="shared" si="3"/>
        <v>0</v>
      </c>
      <c r="K19" s="98">
        <f t="shared" si="3"/>
        <v>0</v>
      </c>
      <c r="L19" s="98">
        <f>COUNTIF(L8:L17,"Yes")</f>
        <v>0</v>
      </c>
      <c r="M19" s="98">
        <f>COUNTIF(M8:M17,"Yes")</f>
        <v>0</v>
      </c>
      <c r="N19" s="98">
        <f>COUNTIF(N8:N17,"Yes")</f>
        <v>0</v>
      </c>
      <c r="O19" s="98">
        <f>COUNTIF(O8:O17,"Yes")</f>
        <v>0</v>
      </c>
      <c r="P19" s="98">
        <f t="shared" si="3"/>
        <v>0</v>
      </c>
      <c r="Q19" s="97">
        <f>COUNTIF(Q8:Q17,"Yes")</f>
        <v>0</v>
      </c>
      <c r="R19" s="154">
        <f t="shared" si="3"/>
        <v>0</v>
      </c>
      <c r="S19" s="98">
        <f t="shared" si="3"/>
        <v>0</v>
      </c>
      <c r="T19" s="98">
        <f t="shared" si="3"/>
        <v>0</v>
      </c>
      <c r="U19" s="98">
        <f t="shared" si="3"/>
        <v>0</v>
      </c>
      <c r="V19" s="98">
        <f t="shared" ref="V19:X19" si="4">COUNTIF(V8:V17,"Yes")</f>
        <v>0</v>
      </c>
      <c r="W19" s="97">
        <f t="shared" si="4"/>
        <v>0</v>
      </c>
      <c r="X19" s="98">
        <f t="shared" si="4"/>
        <v>0</v>
      </c>
      <c r="Y19" s="97">
        <f t="shared" ref="Y19:AD19" si="5">COUNTIF(Y8:Y17,"Yes")</f>
        <v>0</v>
      </c>
      <c r="Z19" s="98">
        <f t="shared" si="5"/>
        <v>0</v>
      </c>
      <c r="AA19" s="98">
        <f t="shared" si="5"/>
        <v>0</v>
      </c>
      <c r="AB19" s="103">
        <f t="shared" si="5"/>
        <v>0</v>
      </c>
      <c r="AC19" s="98">
        <f t="shared" si="5"/>
        <v>0</v>
      </c>
      <c r="AD19" s="98">
        <f t="shared" si="5"/>
        <v>0</v>
      </c>
      <c r="AE19" s="98">
        <f t="shared" ref="AE19:AF19" si="6">COUNTIF(AE8:AE17,"Yes")</f>
        <v>0</v>
      </c>
      <c r="AF19" s="98">
        <f t="shared" si="6"/>
        <v>0</v>
      </c>
      <c r="AG19" s="60"/>
      <c r="AH19" s="98"/>
      <c r="AI19" s="98"/>
    </row>
    <row r="20" spans="1:35" s="63" customFormat="1" x14ac:dyDescent="0.25">
      <c r="A20" s="112" t="s">
        <v>25</v>
      </c>
      <c r="B20" s="94"/>
      <c r="C20" s="94"/>
      <c r="D20" s="95"/>
      <c r="E20" s="95"/>
      <c r="F20" s="99" t="str">
        <f>IF(ISERROR(F19/F23),"%",F19/F23*100)</f>
        <v>%</v>
      </c>
      <c r="G20" s="99" t="str">
        <f>IF(ISERROR(G19/G23),"%",G19/G23*100)</f>
        <v>%</v>
      </c>
      <c r="H20" s="129"/>
      <c r="I20" s="100" t="str">
        <f t="shared" ref="I20:K20" si="7">IF(ISERROR(I19/I23),"%",I19/I23*100)</f>
        <v>%</v>
      </c>
      <c r="J20" s="100" t="str">
        <f t="shared" si="7"/>
        <v>%</v>
      </c>
      <c r="K20" s="100" t="str">
        <f t="shared" si="7"/>
        <v>%</v>
      </c>
      <c r="L20" s="100" t="str">
        <f>IF(ISERROR(L19/L23),"%",L19/L23*100)</f>
        <v>%</v>
      </c>
      <c r="M20" s="100" t="str">
        <f>IF(ISERROR(M19/M23),"%",M19/M23*100)</f>
        <v>%</v>
      </c>
      <c r="N20" s="100" t="str">
        <f>IF(ISERROR(N19/N23),"%",N19/N23*100)</f>
        <v>%</v>
      </c>
      <c r="O20" s="100" t="str">
        <f>IF(ISERROR(O19/O23),"%",O19/O23*100)</f>
        <v>%</v>
      </c>
      <c r="P20" s="100" t="str">
        <f t="shared" ref="P20:Q20" si="8">IF(ISERROR(P19/P23),"%",P19/P23*100)</f>
        <v>%</v>
      </c>
      <c r="Q20" s="99" t="str">
        <f t="shared" si="8"/>
        <v>%</v>
      </c>
      <c r="R20" s="155" t="str">
        <f t="shared" ref="R20:U20" si="9">IF(ISERROR(R19/R23),"%",R19/R23*100)</f>
        <v>%</v>
      </c>
      <c r="S20" s="100" t="str">
        <f t="shared" ref="S20:T20" si="10">IF(ISERROR(S19/S23),"%",S19/S23*100)</f>
        <v>%</v>
      </c>
      <c r="T20" s="100" t="str">
        <f t="shared" si="10"/>
        <v>%</v>
      </c>
      <c r="U20" s="100" t="str">
        <f t="shared" si="9"/>
        <v>%</v>
      </c>
      <c r="V20" s="100" t="str">
        <f t="shared" ref="V20:X20" si="11">IF(ISERROR(V19/V23),"%",V19/V23*100)</f>
        <v>%</v>
      </c>
      <c r="W20" s="99" t="str">
        <f t="shared" si="11"/>
        <v>%</v>
      </c>
      <c r="X20" s="100" t="str">
        <f t="shared" si="11"/>
        <v>%</v>
      </c>
      <c r="Y20" s="99" t="str">
        <f t="shared" ref="Y20:AD20" si="12">IF(ISERROR(Y19/Y23),"%",Y19/Y23*100)</f>
        <v>%</v>
      </c>
      <c r="Z20" s="100" t="str">
        <f t="shared" si="12"/>
        <v>%</v>
      </c>
      <c r="AA20" s="100" t="str">
        <f t="shared" si="12"/>
        <v>%</v>
      </c>
      <c r="AB20" s="104" t="str">
        <f t="shared" si="12"/>
        <v>%</v>
      </c>
      <c r="AC20" s="100" t="str">
        <f t="shared" si="12"/>
        <v>%</v>
      </c>
      <c r="AD20" s="100" t="str">
        <f t="shared" si="12"/>
        <v>%</v>
      </c>
      <c r="AE20" s="100" t="str">
        <f t="shared" ref="AE20:AF20" si="13">IF(ISERROR(AE19/AE23),"%",AE19/AE23*100)</f>
        <v>%</v>
      </c>
      <c r="AF20" s="100" t="str">
        <f t="shared" si="13"/>
        <v>%</v>
      </c>
      <c r="AG20" s="62"/>
      <c r="AH20" s="100"/>
      <c r="AI20" s="100"/>
    </row>
    <row r="21" spans="1:35" s="50" customFormat="1" x14ac:dyDescent="0.25">
      <c r="A21" s="111" t="s">
        <v>26</v>
      </c>
      <c r="B21" s="93"/>
      <c r="C21" s="93"/>
      <c r="D21" s="93"/>
      <c r="E21" s="93"/>
      <c r="F21" s="97">
        <f>COUNTIF(F8:F17,"No")</f>
        <v>0</v>
      </c>
      <c r="G21" s="97">
        <f>COUNTIF(G8:G17,"No")</f>
        <v>0</v>
      </c>
      <c r="H21" s="128"/>
      <c r="I21" s="98">
        <f t="shared" ref="I21:U21" si="14">COUNTIF(I8:I17,"No")</f>
        <v>0</v>
      </c>
      <c r="J21" s="98">
        <f t="shared" si="14"/>
        <v>0</v>
      </c>
      <c r="K21" s="98">
        <f t="shared" si="14"/>
        <v>0</v>
      </c>
      <c r="L21" s="98">
        <f>COUNTIF(L8:L17,"No")</f>
        <v>0</v>
      </c>
      <c r="M21" s="98">
        <f>COUNTIF(M8:M17,"No")</f>
        <v>0</v>
      </c>
      <c r="N21" s="98">
        <f>COUNTIF(N8:N17,"No")</f>
        <v>0</v>
      </c>
      <c r="O21" s="98">
        <f>COUNTIF(O8:O17,"No")</f>
        <v>0</v>
      </c>
      <c r="P21" s="98">
        <f t="shared" si="14"/>
        <v>0</v>
      </c>
      <c r="Q21" s="97">
        <f>COUNTIF(Q8:Q17,"No")</f>
        <v>0</v>
      </c>
      <c r="R21" s="154">
        <f t="shared" si="14"/>
        <v>0</v>
      </c>
      <c r="S21" s="98">
        <f t="shared" si="14"/>
        <v>0</v>
      </c>
      <c r="T21" s="98">
        <f t="shared" si="14"/>
        <v>0</v>
      </c>
      <c r="U21" s="98">
        <f t="shared" si="14"/>
        <v>0</v>
      </c>
      <c r="V21" s="98">
        <f t="shared" ref="V21:X21" si="15">COUNTIF(V8:V17,"No")</f>
        <v>0</v>
      </c>
      <c r="W21" s="97">
        <f t="shared" si="15"/>
        <v>0</v>
      </c>
      <c r="X21" s="98">
        <f t="shared" si="15"/>
        <v>0</v>
      </c>
      <c r="Y21" s="97">
        <f t="shared" ref="Y21:AD21" si="16">COUNTIF(Y8:Y17,"No")</f>
        <v>0</v>
      </c>
      <c r="Z21" s="98">
        <f t="shared" si="16"/>
        <v>0</v>
      </c>
      <c r="AA21" s="98">
        <f t="shared" si="16"/>
        <v>0</v>
      </c>
      <c r="AB21" s="103">
        <f t="shared" si="16"/>
        <v>0</v>
      </c>
      <c r="AC21" s="98">
        <f t="shared" si="16"/>
        <v>0</v>
      </c>
      <c r="AD21" s="98">
        <f t="shared" si="16"/>
        <v>0</v>
      </c>
      <c r="AE21" s="98">
        <f t="shared" ref="AE21:AF21" si="17">COUNTIF(AE8:AE17,"No")</f>
        <v>0</v>
      </c>
      <c r="AF21" s="98">
        <f t="shared" si="17"/>
        <v>0</v>
      </c>
      <c r="AG21" s="60"/>
      <c r="AH21" s="98"/>
      <c r="AI21" s="98"/>
    </row>
    <row r="22" spans="1:35" s="63" customFormat="1" x14ac:dyDescent="0.25">
      <c r="A22" s="112" t="s">
        <v>27</v>
      </c>
      <c r="B22" s="94"/>
      <c r="C22" s="94"/>
      <c r="D22" s="95"/>
      <c r="E22" s="95"/>
      <c r="F22" s="99" t="str">
        <f>IF(ISERROR(F21/F23),"%",F21/F23*100)</f>
        <v>%</v>
      </c>
      <c r="G22" s="99" t="str">
        <f>IF(ISERROR(G21/G23),"%",G21/G23*100)</f>
        <v>%</v>
      </c>
      <c r="H22" s="129"/>
      <c r="I22" s="100" t="str">
        <f t="shared" ref="I22:K22" si="18">IF(ISERROR(I21/I23),"%",I21/I23*100)</f>
        <v>%</v>
      </c>
      <c r="J22" s="100" t="str">
        <f t="shared" si="18"/>
        <v>%</v>
      </c>
      <c r="K22" s="100" t="str">
        <f t="shared" si="18"/>
        <v>%</v>
      </c>
      <c r="L22" s="100" t="str">
        <f>IF(ISERROR(L21/L23),"%",L21/L23*100)</f>
        <v>%</v>
      </c>
      <c r="M22" s="100" t="str">
        <f>IF(ISERROR(M21/M23),"%",M21/M23*100)</f>
        <v>%</v>
      </c>
      <c r="N22" s="100" t="str">
        <f>IF(ISERROR(N21/N23),"%",N21/N23*100)</f>
        <v>%</v>
      </c>
      <c r="O22" s="100" t="str">
        <f>IF(ISERROR(O21/O23),"%",O21/O23*100)</f>
        <v>%</v>
      </c>
      <c r="P22" s="100" t="str">
        <f t="shared" ref="P22:Q22" si="19">IF(ISERROR(P21/P23),"%",P21/P23*100)</f>
        <v>%</v>
      </c>
      <c r="Q22" s="99" t="str">
        <f t="shared" si="19"/>
        <v>%</v>
      </c>
      <c r="R22" s="155" t="str">
        <f t="shared" ref="R22:U22" si="20">IF(ISERROR(R21/R23),"%",R21/R23*100)</f>
        <v>%</v>
      </c>
      <c r="S22" s="100" t="str">
        <f t="shared" ref="S22:T22" si="21">IF(ISERROR(S21/S23),"%",S21/S23*100)</f>
        <v>%</v>
      </c>
      <c r="T22" s="100" t="str">
        <f t="shared" si="21"/>
        <v>%</v>
      </c>
      <c r="U22" s="100" t="str">
        <f t="shared" si="20"/>
        <v>%</v>
      </c>
      <c r="V22" s="100" t="str">
        <f t="shared" ref="V22:X22" si="22">IF(ISERROR(V21/V23),"%",V21/V23*100)</f>
        <v>%</v>
      </c>
      <c r="W22" s="99" t="str">
        <f t="shared" si="22"/>
        <v>%</v>
      </c>
      <c r="X22" s="100" t="str">
        <f t="shared" si="22"/>
        <v>%</v>
      </c>
      <c r="Y22" s="99" t="str">
        <f t="shared" ref="Y22:AD22" si="23">IF(ISERROR(Y21/Y23),"%",Y21/Y23*100)</f>
        <v>%</v>
      </c>
      <c r="Z22" s="100" t="str">
        <f t="shared" si="23"/>
        <v>%</v>
      </c>
      <c r="AA22" s="100" t="str">
        <f t="shared" si="23"/>
        <v>%</v>
      </c>
      <c r="AB22" s="104" t="str">
        <f t="shared" si="23"/>
        <v>%</v>
      </c>
      <c r="AC22" s="100" t="str">
        <f t="shared" si="23"/>
        <v>%</v>
      </c>
      <c r="AD22" s="100" t="str">
        <f t="shared" si="23"/>
        <v>%</v>
      </c>
      <c r="AE22" s="100" t="str">
        <f t="shared" ref="AE22:AF22" si="24">IF(ISERROR(AE21/AE23),"%",AE21/AE23*100)</f>
        <v>%</v>
      </c>
      <c r="AF22" s="100" t="str">
        <f t="shared" si="24"/>
        <v>%</v>
      </c>
      <c r="AG22" s="62"/>
      <c r="AH22" s="100"/>
      <c r="AI22" s="100"/>
    </row>
    <row r="23" spans="1:35" s="50" customFormat="1" x14ac:dyDescent="0.25">
      <c r="A23" s="111" t="s">
        <v>28</v>
      </c>
      <c r="B23" s="93"/>
      <c r="C23" s="93"/>
      <c r="D23" s="93"/>
      <c r="E23" s="93"/>
      <c r="F23" s="97">
        <f>SUM(F19+F21)</f>
        <v>0</v>
      </c>
      <c r="G23" s="97">
        <f>SUM(G19+G21)</f>
        <v>0</v>
      </c>
      <c r="H23" s="128"/>
      <c r="I23" s="98">
        <f t="shared" ref="I23:K23" si="25">SUM(I19+I21)</f>
        <v>0</v>
      </c>
      <c r="J23" s="98">
        <f t="shared" si="25"/>
        <v>0</v>
      </c>
      <c r="K23" s="98">
        <f t="shared" si="25"/>
        <v>0</v>
      </c>
      <c r="L23" s="98">
        <f>SUM(L19+L21)</f>
        <v>0</v>
      </c>
      <c r="M23" s="98">
        <f>SUM(M19+M21)</f>
        <v>0</v>
      </c>
      <c r="N23" s="98">
        <f>SUM(N19+N21)</f>
        <v>0</v>
      </c>
      <c r="O23" s="98">
        <f>SUM(O19+O21)</f>
        <v>0</v>
      </c>
      <c r="P23" s="98">
        <f t="shared" ref="P23:T23" si="26">SUM(P19+P21)</f>
        <v>0</v>
      </c>
      <c r="Q23" s="97">
        <f t="shared" si="26"/>
        <v>0</v>
      </c>
      <c r="R23" s="154">
        <f t="shared" si="26"/>
        <v>0</v>
      </c>
      <c r="S23" s="98">
        <f t="shared" ref="S23" si="27">SUM(S19+S21)</f>
        <v>0</v>
      </c>
      <c r="T23" s="98">
        <f t="shared" si="26"/>
        <v>0</v>
      </c>
      <c r="U23" s="98">
        <f t="shared" ref="U23" si="28">SUM(U19+U21)</f>
        <v>0</v>
      </c>
      <c r="V23" s="98">
        <f t="shared" ref="V23:X23" si="29">SUM(V19+V21)</f>
        <v>0</v>
      </c>
      <c r="W23" s="97">
        <f t="shared" si="29"/>
        <v>0</v>
      </c>
      <c r="X23" s="98">
        <f t="shared" si="29"/>
        <v>0</v>
      </c>
      <c r="Y23" s="97">
        <f t="shared" ref="Y23:AD23" si="30">SUM(Y19+Y21)</f>
        <v>0</v>
      </c>
      <c r="Z23" s="98">
        <f t="shared" si="30"/>
        <v>0</v>
      </c>
      <c r="AA23" s="98">
        <f t="shared" si="30"/>
        <v>0</v>
      </c>
      <c r="AB23" s="103">
        <f t="shared" si="30"/>
        <v>0</v>
      </c>
      <c r="AC23" s="98">
        <f t="shared" si="30"/>
        <v>0</v>
      </c>
      <c r="AD23" s="98">
        <f t="shared" si="30"/>
        <v>0</v>
      </c>
      <c r="AE23" s="98">
        <f t="shared" ref="AE23:AF23" si="31">SUM(AE19+AE21)</f>
        <v>0</v>
      </c>
      <c r="AF23" s="98">
        <f t="shared" si="31"/>
        <v>0</v>
      </c>
      <c r="AG23" s="60"/>
      <c r="AH23" s="98"/>
      <c r="AI23" s="98"/>
    </row>
    <row r="24" spans="1:35" ht="31.5" x14ac:dyDescent="0.25">
      <c r="A24" s="112" t="s">
        <v>90</v>
      </c>
      <c r="B24" s="94"/>
      <c r="C24" s="94"/>
      <c r="D24" s="94"/>
      <c r="E24" s="94"/>
      <c r="F24" s="96">
        <f>F28</f>
        <v>10</v>
      </c>
      <c r="G24" s="96">
        <f>G28</f>
        <v>0</v>
      </c>
      <c r="H24" s="130"/>
      <c r="I24" s="29">
        <f t="shared" ref="I24:K24" si="32">I28</f>
        <v>10</v>
      </c>
      <c r="J24" s="29">
        <f t="shared" si="32"/>
        <v>10</v>
      </c>
      <c r="K24" s="29">
        <f t="shared" si="32"/>
        <v>10</v>
      </c>
      <c r="L24" s="29">
        <f>L28</f>
        <v>10</v>
      </c>
      <c r="M24" s="29">
        <f>M28</f>
        <v>10</v>
      </c>
      <c r="N24" s="29">
        <f>N28</f>
        <v>10</v>
      </c>
      <c r="O24" s="29">
        <f>O28</f>
        <v>10</v>
      </c>
      <c r="P24" s="29">
        <f t="shared" ref="P24:T24" si="33">P28</f>
        <v>10</v>
      </c>
      <c r="Q24" s="96">
        <f t="shared" si="33"/>
        <v>0</v>
      </c>
      <c r="R24" s="156">
        <f t="shared" si="33"/>
        <v>0</v>
      </c>
      <c r="S24" s="29">
        <f t="shared" ref="S24" si="34">S28</f>
        <v>10</v>
      </c>
      <c r="T24" s="29">
        <f t="shared" si="33"/>
        <v>10</v>
      </c>
      <c r="U24" s="29">
        <f t="shared" ref="U24" si="35">U28</f>
        <v>10</v>
      </c>
      <c r="V24" s="29">
        <f t="shared" ref="V24:X24" si="36">V28</f>
        <v>10</v>
      </c>
      <c r="W24" s="96">
        <f t="shared" si="36"/>
        <v>10</v>
      </c>
      <c r="X24" s="29">
        <f t="shared" si="36"/>
        <v>10</v>
      </c>
      <c r="Y24" s="96">
        <f t="shared" ref="Y24:AD24" si="37">Y28</f>
        <v>10</v>
      </c>
      <c r="Z24" s="29">
        <f t="shared" si="37"/>
        <v>10</v>
      </c>
      <c r="AA24" s="29">
        <f t="shared" si="37"/>
        <v>10</v>
      </c>
      <c r="AB24" s="101">
        <f t="shared" si="37"/>
        <v>10</v>
      </c>
      <c r="AC24" s="29">
        <f t="shared" si="37"/>
        <v>10</v>
      </c>
      <c r="AD24" s="29">
        <f t="shared" si="37"/>
        <v>10</v>
      </c>
      <c r="AE24" s="29">
        <f t="shared" ref="AE24:AF24" si="38">AE28</f>
        <v>10</v>
      </c>
      <c r="AF24" s="29">
        <f t="shared" si="38"/>
        <v>10</v>
      </c>
      <c r="AG24" s="61"/>
      <c r="AH24" s="29"/>
      <c r="AI24" s="29"/>
    </row>
    <row r="25" spans="1:35" x14ac:dyDescent="0.25">
      <c r="A25" s="112" t="s">
        <v>36</v>
      </c>
      <c r="B25" s="94"/>
      <c r="C25" s="94"/>
      <c r="D25" s="94"/>
      <c r="E25" s="94"/>
      <c r="F25" s="96">
        <f>COUNTIF(F8:F17,"N/A")</f>
        <v>0</v>
      </c>
      <c r="G25" s="96">
        <f>COUNTIF(G8:G17,"NA")</f>
        <v>0</v>
      </c>
      <c r="H25" s="130"/>
      <c r="I25" s="29">
        <f>COUNTIF(I8:I17,"N/A")</f>
        <v>0</v>
      </c>
      <c r="J25" s="29">
        <f>COUNTIF(J8:J17,"N/A - not high risk")</f>
        <v>0</v>
      </c>
      <c r="K25" s="29">
        <f>COUNTIF(K8:K17,"N/A - did not have a definitive diagnosis of ABO")</f>
        <v>0</v>
      </c>
      <c r="L25" s="29">
        <f>COUNTIF(L8:L17,"N/A")</f>
        <v>0</v>
      </c>
      <c r="M25" s="29">
        <f>COUNTIF(M8:M17,"N/A")</f>
        <v>0</v>
      </c>
      <c r="N25" s="29">
        <f>COUNTIF(N8:N17,"N/A")</f>
        <v>0</v>
      </c>
      <c r="O25" s="29">
        <f>COUNTIF(O8:O17,"N/A - pain was not difficult to manage")</f>
        <v>0</v>
      </c>
      <c r="P25" s="29">
        <f t="shared" ref="P25" si="39">COUNTIF(P8:P17,"N/A")</f>
        <v>0</v>
      </c>
      <c r="Q25" s="96">
        <f>COUNTIF(Q8:Q17,"NA")</f>
        <v>0</v>
      </c>
      <c r="R25" s="156">
        <f>COUNTIF(R8:R17,"NA")</f>
        <v>0</v>
      </c>
      <c r="S25" s="29">
        <f>COUNTIF(S8:S17,"N/A - patient did not have a high frailty score")</f>
        <v>0</v>
      </c>
      <c r="T25" s="29">
        <f>COUNTIF(T8:T17,"N/A - patient did not have a high frailty score")</f>
        <v>0</v>
      </c>
      <c r="U25" s="29">
        <f>COUNTIF(U8:U17,"N/A - patient did not have a high frailty score")</f>
        <v>0</v>
      </c>
      <c r="V25" s="29">
        <f>COUNTIF(V8:V17,"N/A - a decision was made not to escalate treatment and/or patient did not have a high frailty score")</f>
        <v>0</v>
      </c>
      <c r="W25" s="96">
        <f>COUNTIF(W8:W17,"N/A - patient did not have a high frailty score")</f>
        <v>0</v>
      </c>
      <c r="X25" s="29">
        <f>COUNTIF(X8:X17,"N/A")</f>
        <v>0</v>
      </c>
      <c r="Y25" s="96">
        <f>COUNTIF(Y8:Y17,"N/A - the patient was in hospital for less than a week")</f>
        <v>0</v>
      </c>
      <c r="Z25" s="29">
        <f>COUNTIF(Z8:Z17,"N/A")</f>
        <v>0</v>
      </c>
      <c r="AA25" s="29">
        <f>COUNTIF(AA8:AA17,"N/A - the patient died in hospital")</f>
        <v>0</v>
      </c>
      <c r="AB25" s="101">
        <f>COUNTIF(AB8:AB17,"N/A - not required or patient died in hospital")</f>
        <v>0</v>
      </c>
      <c r="AC25" s="29">
        <f>COUNTIF(AC8:AC17,"N/A")</f>
        <v>0</v>
      </c>
      <c r="AD25" s="29">
        <f>COUNTIF(AD8:AD17,"N/A")</f>
        <v>0</v>
      </c>
      <c r="AE25" s="29">
        <f>COUNTIF(AE8:AE17,"N/A")</f>
        <v>0</v>
      </c>
      <c r="AF25" s="29">
        <f>COUNTIF(AF8:AF17,"N/A - surgery was cancelled/postponed or patient died in hospital")</f>
        <v>0</v>
      </c>
      <c r="AG25" s="61"/>
      <c r="AH25" s="29"/>
      <c r="AI25" s="29"/>
    </row>
    <row r="26" spans="1:35" s="50" customFormat="1" ht="31.5" x14ac:dyDescent="0.25">
      <c r="A26" s="111" t="s">
        <v>41</v>
      </c>
      <c r="B26" s="93"/>
      <c r="C26" s="93"/>
      <c r="D26" s="93"/>
      <c r="E26" s="93"/>
      <c r="F26" s="97">
        <f>F19+F21+F24+F25</f>
        <v>10</v>
      </c>
      <c r="G26" s="97">
        <f>G19+G21+G24+G25</f>
        <v>0</v>
      </c>
      <c r="H26" s="128"/>
      <c r="I26" s="98">
        <f t="shared" ref="I26:K26" si="40">I19+I21+I24+I25</f>
        <v>10</v>
      </c>
      <c r="J26" s="98">
        <f t="shared" si="40"/>
        <v>10</v>
      </c>
      <c r="K26" s="98">
        <f t="shared" si="40"/>
        <v>10</v>
      </c>
      <c r="L26" s="98">
        <f>L19+L21+L24+L25</f>
        <v>10</v>
      </c>
      <c r="M26" s="98">
        <f>M19+M21+M24+M25</f>
        <v>10</v>
      </c>
      <c r="N26" s="98">
        <f>N19+N21+N24+N25</f>
        <v>10</v>
      </c>
      <c r="O26" s="98">
        <f>O19+O21+O24+O25</f>
        <v>10</v>
      </c>
      <c r="P26" s="98">
        <f t="shared" ref="P26:Q26" si="41">P19+P21+P24+P25</f>
        <v>10</v>
      </c>
      <c r="Q26" s="97">
        <f t="shared" si="41"/>
        <v>0</v>
      </c>
      <c r="R26" s="154">
        <f t="shared" ref="R26:U26" si="42">R19+R21+R24+R25</f>
        <v>0</v>
      </c>
      <c r="S26" s="98">
        <f t="shared" ref="S26:T26" si="43">S19+S21+S24+S25</f>
        <v>10</v>
      </c>
      <c r="T26" s="98">
        <f t="shared" si="43"/>
        <v>10</v>
      </c>
      <c r="U26" s="98">
        <f t="shared" si="42"/>
        <v>10</v>
      </c>
      <c r="V26" s="98">
        <f t="shared" ref="V26:X26" si="44">V19+V21+V24+V25</f>
        <v>10</v>
      </c>
      <c r="W26" s="97">
        <f t="shared" si="44"/>
        <v>10</v>
      </c>
      <c r="X26" s="98">
        <f t="shared" si="44"/>
        <v>10</v>
      </c>
      <c r="Y26" s="97">
        <f t="shared" ref="Y26:AD26" si="45">Y19+Y21+Y24+Y25</f>
        <v>10</v>
      </c>
      <c r="Z26" s="98">
        <f t="shared" si="45"/>
        <v>10</v>
      </c>
      <c r="AA26" s="98">
        <f t="shared" si="45"/>
        <v>10</v>
      </c>
      <c r="AB26" s="103">
        <f t="shared" si="45"/>
        <v>10</v>
      </c>
      <c r="AC26" s="98">
        <f t="shared" si="45"/>
        <v>10</v>
      </c>
      <c r="AD26" s="98">
        <f t="shared" si="45"/>
        <v>10</v>
      </c>
      <c r="AE26" s="98">
        <f t="shared" ref="AE26:AF26" si="46">AE19+AE21+AE24+AE25</f>
        <v>10</v>
      </c>
      <c r="AF26" s="98">
        <f t="shared" si="46"/>
        <v>10</v>
      </c>
      <c r="AG26" s="60"/>
      <c r="AH26" s="98"/>
      <c r="AI26" s="98"/>
    </row>
    <row r="27" spans="1:35" s="52" customFormat="1" x14ac:dyDescent="0.25">
      <c r="A27" s="110"/>
      <c r="B27" s="93"/>
      <c r="C27" s="93"/>
      <c r="D27" s="93"/>
      <c r="E27" s="93"/>
      <c r="F27" s="97"/>
      <c r="G27" s="96"/>
      <c r="H27" s="130"/>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60"/>
      <c r="AH27" s="96"/>
      <c r="AI27" s="96"/>
    </row>
    <row r="28" spans="1:35" s="171" customFormat="1" x14ac:dyDescent="0.25">
      <c r="A28" s="166" t="s">
        <v>91</v>
      </c>
      <c r="B28" s="167"/>
      <c r="C28" s="167"/>
      <c r="D28" s="167"/>
      <c r="E28" s="167"/>
      <c r="F28" s="168">
        <f>COUNTIF(F8:F17,"")</f>
        <v>10</v>
      </c>
      <c r="G28" s="168">
        <f>COUNTIF(G8:G17,"")</f>
        <v>0</v>
      </c>
      <c r="H28" s="169"/>
      <c r="I28" s="168">
        <f t="shared" ref="I28:X28" si="47">COUNTIF(I8:I17,"")</f>
        <v>10</v>
      </c>
      <c r="J28" s="168">
        <f t="shared" si="47"/>
        <v>10</v>
      </c>
      <c r="K28" s="168">
        <f t="shared" si="47"/>
        <v>10</v>
      </c>
      <c r="L28" s="168">
        <f>COUNTIF(L8:L17,"")</f>
        <v>10</v>
      </c>
      <c r="M28" s="168">
        <f>COUNTIF(M8:M17,"")</f>
        <v>10</v>
      </c>
      <c r="N28" s="168">
        <f>COUNTIF(N8:N17,"")</f>
        <v>10</v>
      </c>
      <c r="O28" s="168">
        <f>COUNTIF(O8:O17,"")</f>
        <v>10</v>
      </c>
      <c r="P28" s="168">
        <f t="shared" si="47"/>
        <v>10</v>
      </c>
      <c r="Q28" s="168">
        <f>COUNTIF(Q8:Q17,"")</f>
        <v>0</v>
      </c>
      <c r="R28" s="168">
        <f t="shared" si="47"/>
        <v>0</v>
      </c>
      <c r="S28" s="168">
        <f t="shared" si="47"/>
        <v>10</v>
      </c>
      <c r="T28" s="168">
        <f t="shared" si="47"/>
        <v>10</v>
      </c>
      <c r="U28" s="168">
        <f t="shared" si="47"/>
        <v>10</v>
      </c>
      <c r="V28" s="168">
        <f t="shared" si="47"/>
        <v>10</v>
      </c>
      <c r="W28" s="168">
        <f t="shared" si="47"/>
        <v>10</v>
      </c>
      <c r="X28" s="168">
        <f t="shared" si="47"/>
        <v>10</v>
      </c>
      <c r="Y28" s="168">
        <f t="shared" ref="Y28:AD28" si="48">COUNTIF(Y8:Y17,"")</f>
        <v>10</v>
      </c>
      <c r="Z28" s="168">
        <f t="shared" si="48"/>
        <v>10</v>
      </c>
      <c r="AA28" s="168">
        <f t="shared" si="48"/>
        <v>10</v>
      </c>
      <c r="AB28" s="168">
        <f t="shared" si="48"/>
        <v>10</v>
      </c>
      <c r="AC28" s="168">
        <f t="shared" si="48"/>
        <v>10</v>
      </c>
      <c r="AD28" s="168">
        <f t="shared" si="48"/>
        <v>10</v>
      </c>
      <c r="AE28" s="168">
        <f t="shared" ref="AE28:AF28" si="49">COUNTIF(AE8:AE17,"")</f>
        <v>10</v>
      </c>
      <c r="AF28" s="168">
        <f t="shared" si="49"/>
        <v>10</v>
      </c>
      <c r="AG28" s="170"/>
      <c r="AH28" s="168"/>
      <c r="AI28" s="168"/>
    </row>
    <row r="29" spans="1:35" s="172" customFormat="1" ht="47.25" x14ac:dyDescent="0.25">
      <c r="A29" s="172" t="s">
        <v>57</v>
      </c>
      <c r="B29" s="167"/>
      <c r="C29" s="167"/>
      <c r="D29" s="167"/>
      <c r="E29" s="167"/>
      <c r="F29" s="173" t="str">
        <f>IF(F24=F26,"No data",IF(F25=F26,"N/A",IF(F24+F25=F26,"N/A",F20)))</f>
        <v>No data</v>
      </c>
      <c r="G29" s="173" t="str">
        <f>IF(G24=G26,"No data",IF(G25=G26,"NA",IF(G24+G25=G26,"NA",G20)))</f>
        <v>No data</v>
      </c>
      <c r="H29" s="174"/>
      <c r="I29" s="173" t="str">
        <f>IF(I24=I26,"No data",IF(I25=I26,"N/A",IF(I24+I25=I26,"N/A",I20)))</f>
        <v>No data</v>
      </c>
      <c r="J29" s="173" t="str">
        <f>IF(J24=J26,"No data",IF(J25=J26,"N/A - not high risk",IF(J24+J25=J26,"N/A - not high risk",J20)))</f>
        <v>No data</v>
      </c>
      <c r="K29" s="173" t="str">
        <f>IF(K24=K26,"No data",IF(K25=K26,"N/A - did not have a definitive diagnosis of ABO",IF(K24+K25=K26,"N/A - did not have a definitive diagnosis of ABO",K20)))</f>
        <v>No data</v>
      </c>
      <c r="L29" s="173" t="str">
        <f>IF(L24=L26,"No data",IF(L25=L26,"N/A",IF(L24+L25=L26,"N/A",L20)))</f>
        <v>No data</v>
      </c>
      <c r="M29" s="173" t="str">
        <f>IF(M24=M26,"No data",IF(M25=M26,"N/A",IF(M24+M25=M26,"N/A",M20)))</f>
        <v>No data</v>
      </c>
      <c r="N29" s="173" t="str">
        <f>IF(N24=N26,"No data",IF(N25=N26,"N/A",IF(N24+N25=N26,"N/A",N20)))</f>
        <v>No data</v>
      </c>
      <c r="O29" s="173" t="str">
        <f>IF(O24=O26,"No data",IF(O25=O26,"N/A - pain was not difficult to manage",IF(O24+O25=O26,"N/A - pain was not difficult to manage",O20)))</f>
        <v>No data</v>
      </c>
      <c r="P29" s="173" t="str">
        <f>IF(P24=P26,"No data",IF(P25=P26,"N/A",IF(P24+P25=P26,"N/A",P20)))</f>
        <v>No data</v>
      </c>
      <c r="Q29" s="173" t="str">
        <f>IF(Q24=Q26,"No data",IF(Q25=Q26,"NA",IF(Q24+Q25=Q26,"NA)",Q20)))</f>
        <v>No data</v>
      </c>
      <c r="R29" s="173" t="str">
        <f>IF(R24=R26,"No data",IF(R25=R26,"NA",IF(R24+R25=R26,"NA",R20)))</f>
        <v>No data</v>
      </c>
      <c r="S29" s="173" t="str">
        <f>IF(S24=S26,"No data",IF(S25=S26,"N/A - patient did not have a high frailty score",IF(S24+S25=S26,"N/A - patient did not have a high frailty score",S20)))</f>
        <v>No data</v>
      </c>
      <c r="T29" s="173" t="str">
        <f>IF(T24=T26,"No data",IF(T25=T26,"N/A - patient did not have a high frailty score",IF(T24+T25=T26,"N/A - patient did not have a high frailty score",T20)))</f>
        <v>No data</v>
      </c>
      <c r="U29" s="173" t="str">
        <f>IF(U24=U26,"No data",IF(U25=U26,"N/A - patient did not have a high frailty score",IF(U24+U25=U26,"N/A - patient did not have a high frailty score",U20)))</f>
        <v>No data</v>
      </c>
      <c r="V29" s="173" t="str">
        <f>IF(V24=V26,"No data",IF(V25=V26,"N/A - a decision was made not to escalate treatment and/or patient did not have a high frailty score",IF(V24+V25=V26,"N/A - a decision was made not to escalate treatment and/or patient did not have a high frailty score",V20)))</f>
        <v>No data</v>
      </c>
      <c r="W29" s="173" t="str">
        <f>IF(W24=W26,"No data",IF(W25=W26,"N/A",IF(W24+W25=W26,"N/A",W20)))</f>
        <v>No data</v>
      </c>
      <c r="X29" s="173" t="str">
        <f>IF(X24=X26,"No data",IF(X25=X26,"N/A",IF(X24+X25=X26,"N/A",X20)))</f>
        <v>No data</v>
      </c>
      <c r="Y29" s="173" t="str">
        <f>IF(Y24=Y26,"No data",IF(Y25=Y26,"N/A - the patient was in hospital for less than a week",IF(Y24+Y25=Y26,"N/A - the patient was in hospital for less than a week",Y20)))</f>
        <v>No data</v>
      </c>
      <c r="Z29" s="173" t="str">
        <f>IF(Z24=Z26,"No data",IF(Z25=Z26,"N/A",IF(Z24+Z25=Z26,"N/A",Z20)))</f>
        <v>No data</v>
      </c>
      <c r="AA29" s="173" t="str">
        <f>IF(AA24=AA26,"No data",IF(AA25=AA26,"N/A - the patient died in hospital",IF(AA24+AA25=AA26,"N/A - the patient died in hospital",AA20)))</f>
        <v>No data</v>
      </c>
      <c r="AB29" s="173" t="str">
        <f>IF(AB24=AB26,"No data",IF(AB25=AB26,"N/A - not required or patient died in hospital",IF(AB24+AB25=AB26,"N/A - not required or patient died in hospital",AB20)))</f>
        <v>No data</v>
      </c>
      <c r="AC29" s="173" t="str">
        <f>IF(AC24=AC26,"No data",IF(AC25=AC26,"N/A",IF(AC24+AC25=AC26,"N/A",AC20)))</f>
        <v>No data</v>
      </c>
      <c r="AD29" s="173" t="str">
        <f>IF(AD24=AD26,"No data",IF(AD25=AD26,"N/A",IF(AD24+AD25=AD26,"N/A",AD20)))</f>
        <v>No data</v>
      </c>
      <c r="AE29" s="173" t="str">
        <f>IF(AE24=AE26,"No data",IF(AE25=AE26,"N/A",IF(AE24+AE25=AE26,"N/A",AE20)))</f>
        <v>No data</v>
      </c>
      <c r="AF29" s="173" t="str">
        <f>IF(AF24=AF26,"No data",IF(AF25=AF26,"N/A - surgery was cancelled/postponed or patient died in hospital",IF(AF24+AF25=AF26,"N/A - surgery was cancelled/postponed or patient died in hospital",AF20)))</f>
        <v>No data</v>
      </c>
      <c r="AG29" s="170"/>
      <c r="AH29" s="173"/>
      <c r="AI29" s="173"/>
    </row>
    <row r="30" spans="1:35" ht="31.5" x14ac:dyDescent="0.25">
      <c r="A30" s="64"/>
      <c r="I30" s="29"/>
      <c r="J30" s="29"/>
      <c r="K30" s="29"/>
      <c r="L30" s="29"/>
      <c r="M30" s="29"/>
      <c r="N30" s="29"/>
      <c r="O30" s="29"/>
      <c r="P30" s="29"/>
      <c r="Q30" s="96"/>
      <c r="R30" s="96"/>
      <c r="S30" s="29" t="s">
        <v>135</v>
      </c>
      <c r="T30" s="29"/>
      <c r="U30" s="29"/>
      <c r="V30" s="106"/>
      <c r="W30" s="96"/>
      <c r="X30" s="29"/>
      <c r="Y30" s="96"/>
      <c r="Z30" s="29"/>
      <c r="AA30" s="29"/>
      <c r="AB30" s="29"/>
      <c r="AC30" s="29"/>
      <c r="AD30" s="29"/>
      <c r="AE30" s="29"/>
      <c r="AF30" s="29"/>
      <c r="AG30" s="29"/>
      <c r="AH30" s="29"/>
      <c r="AI30" s="29"/>
    </row>
    <row r="31" spans="1:35" x14ac:dyDescent="0.25">
      <c r="A31" s="64"/>
      <c r="I31" s="29"/>
      <c r="J31" s="29"/>
      <c r="K31" s="29"/>
      <c r="L31" s="29"/>
      <c r="M31" s="29"/>
      <c r="N31" s="29"/>
      <c r="O31" s="29"/>
      <c r="P31" s="29"/>
      <c r="Q31" s="96"/>
      <c r="R31" s="96"/>
      <c r="S31" s="29"/>
      <c r="T31" s="29"/>
      <c r="U31" s="29"/>
      <c r="V31" s="106"/>
      <c r="W31" s="96"/>
      <c r="X31" s="29"/>
      <c r="Y31" s="96"/>
      <c r="Z31" s="29"/>
      <c r="AA31" s="29"/>
      <c r="AB31" s="29"/>
      <c r="AC31" s="29"/>
      <c r="AD31" s="29"/>
      <c r="AE31" s="29"/>
      <c r="AF31" s="29"/>
      <c r="AG31" s="29"/>
      <c r="AH31" s="29"/>
      <c r="AI31" s="29"/>
    </row>
    <row r="32" spans="1:35" x14ac:dyDescent="0.25">
      <c r="A32" s="64"/>
      <c r="I32" s="29"/>
      <c r="J32" s="29"/>
      <c r="K32" s="29"/>
      <c r="L32" s="29"/>
      <c r="M32" s="29"/>
      <c r="N32" s="29"/>
      <c r="O32" s="29"/>
      <c r="P32" s="29"/>
      <c r="Q32" s="96"/>
      <c r="R32" s="96"/>
      <c r="S32" s="29"/>
      <c r="T32" s="29"/>
      <c r="U32" s="29"/>
      <c r="V32" s="106"/>
      <c r="W32" s="96"/>
      <c r="X32" s="29"/>
      <c r="Y32" s="96"/>
      <c r="Z32" s="29"/>
      <c r="AA32" s="29"/>
      <c r="AB32" s="29"/>
      <c r="AC32" s="29"/>
      <c r="AD32" s="29"/>
      <c r="AE32" s="29"/>
      <c r="AF32" s="29"/>
      <c r="AG32" s="29"/>
      <c r="AH32" s="29"/>
      <c r="AI32" s="29"/>
    </row>
    <row r="33" spans="1:35" x14ac:dyDescent="0.25">
      <c r="A33" s="64"/>
      <c r="I33" s="29"/>
      <c r="J33" s="29"/>
      <c r="K33" s="29"/>
      <c r="L33" s="29"/>
      <c r="M33" s="29"/>
      <c r="N33" s="29"/>
      <c r="O33" s="29"/>
      <c r="P33" s="29"/>
      <c r="Q33" s="96"/>
      <c r="R33" s="96"/>
      <c r="S33" s="29"/>
      <c r="T33" s="29"/>
      <c r="U33" s="29"/>
      <c r="V33" s="106"/>
      <c r="W33" s="96"/>
      <c r="X33" s="29"/>
      <c r="Y33" s="96"/>
      <c r="Z33" s="29"/>
      <c r="AA33" s="29"/>
      <c r="AB33" s="29"/>
      <c r="AC33" s="29"/>
      <c r="AD33" s="29"/>
      <c r="AE33" s="29"/>
      <c r="AF33" s="29"/>
      <c r="AG33" s="29"/>
      <c r="AH33" s="29"/>
      <c r="AI33" s="29"/>
    </row>
    <row r="34" spans="1:35" x14ac:dyDescent="0.25">
      <c r="A34" s="64"/>
      <c r="I34" s="29"/>
      <c r="J34" s="29"/>
      <c r="K34" s="29"/>
      <c r="L34" s="29"/>
      <c r="M34" s="29"/>
      <c r="N34" s="29"/>
      <c r="O34" s="29"/>
      <c r="P34" s="29"/>
      <c r="Q34" s="96"/>
      <c r="R34" s="96"/>
      <c r="S34" s="29"/>
      <c r="T34" s="29"/>
      <c r="U34" s="29"/>
      <c r="V34" s="106"/>
      <c r="W34" s="96"/>
      <c r="X34" s="29"/>
      <c r="Y34" s="96"/>
      <c r="Z34" s="29"/>
      <c r="AA34" s="29"/>
      <c r="AB34" s="29"/>
      <c r="AC34" s="29"/>
      <c r="AD34" s="29"/>
      <c r="AE34" s="29"/>
      <c r="AF34" s="29"/>
      <c r="AG34" s="29"/>
      <c r="AH34" s="29"/>
      <c r="AI34" s="29"/>
    </row>
    <row r="35" spans="1:35" x14ac:dyDescent="0.25">
      <c r="A35" s="64"/>
      <c r="I35" s="29"/>
      <c r="J35" s="29"/>
      <c r="K35" s="29"/>
      <c r="L35" s="29"/>
      <c r="M35" s="29"/>
      <c r="N35" s="29"/>
      <c r="O35" s="29"/>
      <c r="P35" s="29"/>
      <c r="Q35" s="96"/>
      <c r="R35" s="96"/>
      <c r="S35" s="29"/>
      <c r="T35" s="29"/>
      <c r="U35" s="29"/>
      <c r="V35" s="106"/>
      <c r="W35" s="96"/>
      <c r="X35" s="29"/>
      <c r="Y35" s="96"/>
      <c r="Z35" s="29"/>
      <c r="AA35" s="29"/>
      <c r="AB35" s="29"/>
      <c r="AC35" s="29"/>
      <c r="AD35" s="29"/>
      <c r="AE35" s="29"/>
      <c r="AF35" s="29"/>
      <c r="AG35" s="29"/>
      <c r="AH35" s="29"/>
      <c r="AI35" s="29"/>
    </row>
    <row r="36" spans="1:35" x14ac:dyDescent="0.25">
      <c r="A36" s="64"/>
      <c r="I36" s="29"/>
      <c r="J36" s="29"/>
      <c r="K36" s="29"/>
      <c r="L36" s="29"/>
      <c r="M36" s="29"/>
      <c r="N36" s="29"/>
      <c r="O36" s="29"/>
      <c r="P36" s="29"/>
      <c r="Q36" s="96"/>
      <c r="R36" s="156"/>
      <c r="S36" s="29"/>
      <c r="T36" s="29"/>
      <c r="U36" s="29"/>
      <c r="V36" s="106"/>
      <c r="W36" s="96"/>
      <c r="X36" s="29"/>
      <c r="Y36" s="96"/>
      <c r="Z36" s="29"/>
      <c r="AA36" s="29"/>
      <c r="AB36" s="101"/>
      <c r="AC36" s="29"/>
      <c r="AD36" s="29"/>
      <c r="AE36" s="29"/>
      <c r="AF36" s="29"/>
      <c r="AG36" s="29"/>
      <c r="AH36" s="29"/>
      <c r="AI36" s="29"/>
    </row>
    <row r="37" spans="1:35" x14ac:dyDescent="0.25">
      <c r="A37" s="64"/>
      <c r="I37" s="29"/>
      <c r="J37" s="29"/>
      <c r="K37" s="29"/>
      <c r="L37" s="29"/>
      <c r="M37" s="29"/>
      <c r="N37" s="29"/>
      <c r="O37" s="29"/>
      <c r="P37" s="29"/>
      <c r="Q37" s="96"/>
      <c r="R37" s="156"/>
      <c r="S37" s="29"/>
      <c r="T37" s="29"/>
      <c r="U37" s="29"/>
      <c r="V37" s="106"/>
      <c r="W37" s="96"/>
      <c r="X37" s="29"/>
      <c r="Y37" s="96"/>
      <c r="Z37" s="29"/>
      <c r="AA37" s="29"/>
      <c r="AB37" s="101"/>
      <c r="AC37" s="29"/>
      <c r="AD37" s="29"/>
      <c r="AE37" s="29"/>
      <c r="AF37" s="29"/>
      <c r="AG37" s="29"/>
      <c r="AH37" s="29"/>
      <c r="AI37" s="29"/>
    </row>
    <row r="38" spans="1:35" x14ac:dyDescent="0.25">
      <c r="A38" s="64"/>
      <c r="I38" s="29"/>
      <c r="J38" s="29"/>
      <c r="K38" s="29"/>
      <c r="L38" s="29"/>
      <c r="M38" s="29"/>
      <c r="N38" s="29"/>
      <c r="O38" s="29"/>
      <c r="P38" s="29"/>
      <c r="Q38" s="96"/>
      <c r="R38" s="156"/>
      <c r="S38" s="29"/>
      <c r="T38" s="29"/>
      <c r="U38" s="29"/>
      <c r="V38" s="106"/>
      <c r="W38" s="96"/>
      <c r="X38" s="29"/>
      <c r="Y38" s="96"/>
      <c r="Z38" s="29"/>
      <c r="AA38" s="29"/>
      <c r="AB38" s="101"/>
      <c r="AC38" s="29"/>
      <c r="AD38" s="29"/>
      <c r="AE38" s="29"/>
      <c r="AF38" s="29"/>
      <c r="AG38" s="29"/>
      <c r="AH38" s="29"/>
      <c r="AI38" s="29"/>
    </row>
    <row r="39" spans="1:35" x14ac:dyDescent="0.25">
      <c r="A39" s="64"/>
      <c r="I39" s="29"/>
      <c r="J39" s="29"/>
      <c r="K39" s="29"/>
      <c r="L39" s="29"/>
      <c r="M39" s="29"/>
      <c r="N39" s="29"/>
      <c r="O39" s="29"/>
      <c r="P39" s="29"/>
      <c r="Q39" s="96"/>
      <c r="R39" s="156"/>
      <c r="S39" s="29"/>
      <c r="T39" s="29"/>
      <c r="U39" s="29"/>
      <c r="V39" s="106"/>
      <c r="W39" s="96"/>
      <c r="X39" s="29"/>
      <c r="Y39" s="96"/>
      <c r="Z39" s="29"/>
      <c r="AA39" s="29"/>
      <c r="AB39" s="101"/>
      <c r="AC39" s="29"/>
      <c r="AD39" s="29"/>
      <c r="AE39" s="29"/>
      <c r="AF39" s="29"/>
      <c r="AG39" s="29"/>
      <c r="AH39" s="29"/>
      <c r="AI39" s="29"/>
    </row>
    <row r="40" spans="1:35" x14ac:dyDescent="0.25">
      <c r="A40" s="64"/>
      <c r="I40" s="29"/>
      <c r="J40" s="29"/>
      <c r="K40" s="29"/>
      <c r="L40" s="29"/>
      <c r="M40" s="29"/>
      <c r="N40" s="29"/>
      <c r="O40" s="29"/>
      <c r="P40" s="29"/>
      <c r="Q40" s="96"/>
      <c r="R40" s="156"/>
      <c r="S40" s="29"/>
      <c r="T40" s="29"/>
      <c r="U40" s="29"/>
      <c r="V40" s="106"/>
      <c r="W40" s="96"/>
      <c r="X40" s="29"/>
      <c r="Y40" s="96"/>
      <c r="Z40" s="29"/>
      <c r="AA40" s="29"/>
      <c r="AB40" s="101"/>
      <c r="AC40" s="29"/>
      <c r="AD40" s="29"/>
      <c r="AE40" s="29"/>
      <c r="AF40" s="29"/>
      <c r="AG40" s="29"/>
      <c r="AH40" s="29"/>
      <c r="AI40" s="29"/>
    </row>
    <row r="41" spans="1:35" x14ac:dyDescent="0.25">
      <c r="A41" s="64"/>
      <c r="I41" s="29"/>
      <c r="J41" s="29"/>
      <c r="K41" s="29"/>
      <c r="L41" s="29"/>
      <c r="M41" s="29"/>
      <c r="N41" s="29"/>
      <c r="O41" s="29"/>
      <c r="P41" s="29"/>
      <c r="Q41" s="96"/>
      <c r="R41" s="156"/>
      <c r="S41" s="29"/>
      <c r="T41" s="29"/>
      <c r="U41" s="29"/>
      <c r="V41" s="106"/>
      <c r="W41" s="96"/>
      <c r="X41" s="29"/>
      <c r="Y41" s="96"/>
      <c r="Z41" s="29"/>
      <c r="AA41" s="29"/>
      <c r="AB41" s="101"/>
      <c r="AC41" s="29"/>
      <c r="AD41" s="29"/>
      <c r="AE41" s="29"/>
      <c r="AF41" s="29"/>
      <c r="AG41" s="29"/>
      <c r="AH41" s="29"/>
      <c r="AI41" s="29"/>
    </row>
    <row r="42" spans="1:35" x14ac:dyDescent="0.25">
      <c r="A42" s="64"/>
      <c r="I42" s="29"/>
      <c r="J42" s="29"/>
      <c r="K42" s="29"/>
      <c r="L42" s="29"/>
      <c r="M42" s="29"/>
      <c r="N42" s="29"/>
      <c r="O42" s="29"/>
      <c r="P42" s="29"/>
      <c r="Q42" s="96"/>
      <c r="R42" s="156"/>
      <c r="S42" s="29"/>
      <c r="T42" s="29"/>
      <c r="U42" s="29"/>
      <c r="V42" s="106"/>
      <c r="W42" s="96"/>
      <c r="X42" s="29"/>
      <c r="Y42" s="96"/>
      <c r="Z42" s="29"/>
      <c r="AA42" s="29"/>
      <c r="AB42" s="101"/>
      <c r="AC42" s="29"/>
      <c r="AD42" s="29"/>
      <c r="AE42" s="29"/>
      <c r="AF42" s="29"/>
      <c r="AG42" s="29"/>
      <c r="AH42" s="29"/>
      <c r="AI42" s="29"/>
    </row>
    <row r="43" spans="1:35" x14ac:dyDescent="0.25">
      <c r="A43" s="64"/>
      <c r="I43" s="29"/>
      <c r="J43" s="29"/>
      <c r="K43" s="29"/>
      <c r="L43" s="29"/>
      <c r="M43" s="29"/>
      <c r="N43" s="29"/>
      <c r="O43" s="29"/>
      <c r="P43" s="29"/>
      <c r="Q43" s="96"/>
      <c r="R43" s="156"/>
      <c r="S43" s="29"/>
      <c r="T43" s="29"/>
      <c r="U43" s="29"/>
      <c r="V43" s="106"/>
      <c r="W43" s="96"/>
      <c r="X43" s="29"/>
      <c r="Y43" s="96"/>
      <c r="Z43" s="29"/>
      <c r="AA43" s="29"/>
      <c r="AB43" s="101"/>
      <c r="AC43" s="29"/>
      <c r="AD43" s="29"/>
      <c r="AE43" s="29"/>
      <c r="AF43" s="29"/>
      <c r="AG43" s="29"/>
      <c r="AH43" s="29"/>
      <c r="AI43" s="29"/>
    </row>
    <row r="44" spans="1:35" x14ac:dyDescent="0.25">
      <c r="A44" s="64"/>
      <c r="I44" s="29"/>
      <c r="U44" s="29"/>
      <c r="V44" s="106"/>
      <c r="W44" s="96"/>
      <c r="X44" s="29"/>
      <c r="Y44" s="96"/>
      <c r="Z44" s="29"/>
      <c r="AA44" s="29"/>
      <c r="AB44" s="101"/>
      <c r="AC44" s="29"/>
      <c r="AD44" s="29"/>
      <c r="AE44" s="29"/>
      <c r="AF44" s="29"/>
      <c r="AG44" s="29"/>
      <c r="AH44" s="29"/>
      <c r="AI44" s="29"/>
    </row>
    <row r="45" spans="1:35" x14ac:dyDescent="0.25">
      <c r="A45" s="64"/>
      <c r="I45" s="29"/>
      <c r="U45" s="29"/>
      <c r="V45" s="106"/>
      <c r="W45" s="96"/>
      <c r="X45" s="29"/>
      <c r="Y45" s="96"/>
      <c r="Z45" s="29"/>
      <c r="AA45" s="29"/>
      <c r="AB45" s="101"/>
      <c r="AC45" s="29"/>
      <c r="AD45" s="29"/>
      <c r="AE45" s="29"/>
      <c r="AF45" s="29"/>
      <c r="AG45" s="29"/>
      <c r="AH45" s="29"/>
      <c r="AI45" s="29"/>
    </row>
    <row r="46" spans="1:35" x14ac:dyDescent="0.25">
      <c r="A46" s="64"/>
      <c r="U46" s="29"/>
      <c r="V46" s="106"/>
      <c r="W46" s="96"/>
      <c r="X46" s="29"/>
      <c r="Y46" s="96"/>
      <c r="Z46" s="29"/>
      <c r="AA46" s="29"/>
      <c r="AB46" s="101"/>
      <c r="AC46" s="29"/>
      <c r="AD46" s="29"/>
      <c r="AE46" s="29"/>
      <c r="AF46" s="29"/>
      <c r="AG46" s="29"/>
      <c r="AH46" s="29"/>
      <c r="AI46" s="29"/>
    </row>
    <row r="47" spans="1:35" x14ac:dyDescent="0.25">
      <c r="A47" s="64"/>
      <c r="U47" s="29"/>
      <c r="V47" s="106"/>
      <c r="W47" s="96"/>
      <c r="X47" s="29"/>
      <c r="Y47" s="96"/>
      <c r="Z47" s="29"/>
      <c r="AA47" s="29"/>
      <c r="AB47" s="101"/>
      <c r="AC47" s="29"/>
      <c r="AD47" s="29"/>
      <c r="AE47" s="29"/>
      <c r="AF47" s="29"/>
      <c r="AG47" s="29"/>
      <c r="AH47" s="29"/>
      <c r="AI47" s="29"/>
    </row>
  </sheetData>
  <mergeCells count="17">
    <mergeCell ref="S3:W3"/>
    <mergeCell ref="F3:H3"/>
    <mergeCell ref="I3:J3"/>
    <mergeCell ref="L3:O3"/>
    <mergeCell ref="P4:R4"/>
    <mergeCell ref="P3:R3"/>
    <mergeCell ref="S4:W4"/>
    <mergeCell ref="A1:A2"/>
    <mergeCell ref="B3:C3"/>
    <mergeCell ref="B4:C4"/>
    <mergeCell ref="D4:E4"/>
    <mergeCell ref="D3:E3"/>
    <mergeCell ref="X3:AB3"/>
    <mergeCell ref="AC3:AE3"/>
    <mergeCell ref="AC4:AE4"/>
    <mergeCell ref="AF3:AG3"/>
    <mergeCell ref="Y4:Z4"/>
  </mergeCells>
  <conditionalFormatting sqref="P18 U18">
    <cfRule type="containsText" dxfId="25" priority="70" operator="containsText" text="no">
      <formula>NOT(ISERROR(SEARCH("no",P18)))</formula>
    </cfRule>
  </conditionalFormatting>
  <conditionalFormatting sqref="V8:V17 AF8:AF17">
    <cfRule type="expression" dxfId="24" priority="50">
      <formula>(V8:V17="No")</formula>
    </cfRule>
  </conditionalFormatting>
  <conditionalFormatting sqref="I8:I17">
    <cfRule type="expression" dxfId="23" priority="48">
      <formula>(I8:I17="No")</formula>
    </cfRule>
  </conditionalFormatting>
  <conditionalFormatting sqref="J8:J17">
    <cfRule type="expression" dxfId="22" priority="47">
      <formula>(J8:J17="No")</formula>
    </cfRule>
  </conditionalFormatting>
  <conditionalFormatting sqref="K8:K17">
    <cfRule type="expression" dxfId="21" priority="45">
      <formula>(K8:K17="No")</formula>
    </cfRule>
  </conditionalFormatting>
  <conditionalFormatting sqref="S8:S17">
    <cfRule type="expression" dxfId="20" priority="36">
      <formula>(S8:S17="No")</formula>
    </cfRule>
  </conditionalFormatting>
  <conditionalFormatting sqref="T8:T17">
    <cfRule type="expression" dxfId="19" priority="35">
      <formula>(T8:T17="No")</formula>
    </cfRule>
  </conditionalFormatting>
  <conditionalFormatting sqref="U8:U17">
    <cfRule type="expression" dxfId="18" priority="34">
      <formula>(U8:U17="No")</formula>
    </cfRule>
  </conditionalFormatting>
  <conditionalFormatting sqref="L8:O17">
    <cfRule type="expression" dxfId="17" priority="30">
      <formula>(L8:L17="No")</formula>
    </cfRule>
  </conditionalFormatting>
  <conditionalFormatting sqref="W8:W17">
    <cfRule type="expression" dxfId="16" priority="26">
      <formula>(W8:W17="No")</formula>
    </cfRule>
  </conditionalFormatting>
  <conditionalFormatting sqref="X8:X17">
    <cfRule type="expression" dxfId="15" priority="24">
      <formula>(X8:X17="No")</formula>
    </cfRule>
  </conditionalFormatting>
  <conditionalFormatting sqref="Y8:Y17">
    <cfRule type="expression" dxfId="14" priority="20">
      <formula>(Y8:Y17="No")</formula>
    </cfRule>
  </conditionalFormatting>
  <conditionalFormatting sqref="Z8:Z17">
    <cfRule type="expression" dxfId="13" priority="19">
      <formula>(Z8:Z17="No")</formula>
    </cfRule>
  </conditionalFormatting>
  <conditionalFormatting sqref="AA8:AA17">
    <cfRule type="expression" dxfId="12" priority="18">
      <formula>(AA8:AA17="No")</formula>
    </cfRule>
  </conditionalFormatting>
  <conditionalFormatting sqref="AC8:AC17">
    <cfRule type="expression" dxfId="11" priority="17">
      <formula>(AC8:AC17="No")</formula>
    </cfRule>
  </conditionalFormatting>
  <conditionalFormatting sqref="AD8:AD17">
    <cfRule type="expression" dxfId="10" priority="16">
      <formula>(AD8:AD17="No")</formula>
    </cfRule>
  </conditionalFormatting>
  <conditionalFormatting sqref="AE8:AE17">
    <cfRule type="expression" dxfId="9" priority="14">
      <formula>(AE8:AE17="No")</formula>
    </cfRule>
  </conditionalFormatting>
  <conditionalFormatting sqref="AB8:AB17">
    <cfRule type="expression" dxfId="8" priority="12">
      <formula>(AB8:AB17="No")</formula>
    </cfRule>
  </conditionalFormatting>
  <conditionalFormatting sqref="F8:F17">
    <cfRule type="expression" dxfId="7" priority="11">
      <formula>(F8:F17="No")</formula>
    </cfRule>
  </conditionalFormatting>
  <conditionalFormatting sqref="G8:G17">
    <cfRule type="expression" dxfId="6" priority="9">
      <formula>(G8:G17="No")</formula>
    </cfRule>
  </conditionalFormatting>
  <conditionalFormatting sqref="P8:P17">
    <cfRule type="expression" dxfId="5" priority="3">
      <formula>(P8:P17="No")</formula>
    </cfRule>
  </conditionalFormatting>
  <conditionalFormatting sqref="Q8:R17">
    <cfRule type="cellIs" dxfId="4" priority="1" operator="equal">
      <formula>"no"</formula>
    </cfRule>
  </conditionalFormatting>
  <dataValidations count="4">
    <dataValidation type="list" allowBlank="1" showInputMessage="1" showErrorMessage="1" sqref="C8:C17">
      <formula1>Answer1</formula1>
    </dataValidation>
    <dataValidation type="date" allowBlank="1" showInputMessage="1" showErrorMessage="1" sqref="E8:E17">
      <formula1>40179</formula1>
      <formula2>58441</formula2>
    </dataValidation>
    <dataValidation type="time" allowBlank="1" showInputMessage="1" showErrorMessage="1" sqref="D8:D17">
      <formula1>0</formula1>
      <formula2>0.999305555555556</formula2>
    </dataValidation>
    <dataValidation type="list" allowBlank="1" showInputMessage="1" showErrorMessage="1" sqref="X8:X17 AC8:AE17 Z8:Z17 I8:I17 L8:N17 F8:G17 P8:P17 Q8:R17">
      <formula1>Answer3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answer_sheet!$I$2:$I$4</xm:f>
          </x14:formula1>
          <xm:sqref>W8:W17 S8:U17</xm:sqref>
        </x14:dataValidation>
        <x14:dataValidation type="list" allowBlank="1" showInputMessage="1" showErrorMessage="1">
          <x14:formula1>
            <xm:f>answer_sheet!$E$2:$E$4</xm:f>
          </x14:formula1>
          <xm:sqref>J8:J17</xm:sqref>
        </x14:dataValidation>
        <x14:dataValidation type="list" allowBlank="1" showInputMessage="1" showErrorMessage="1">
          <x14:formula1>
            <xm:f>answer_sheet!$K$2:$K$4</xm:f>
          </x14:formula1>
          <xm:sqref>K8:K17</xm:sqref>
        </x14:dataValidation>
        <x14:dataValidation type="list" allowBlank="1" showInputMessage="1" showErrorMessage="1">
          <x14:formula1>
            <xm:f>answer_sheet!$Q$2:$Q$4</xm:f>
          </x14:formula1>
          <xm:sqref>Y8:Y17</xm:sqref>
        </x14:dataValidation>
        <x14:dataValidation type="list" allowBlank="1" showInputMessage="1" showErrorMessage="1">
          <x14:formula1>
            <xm:f>answer_sheet!$S$2:$S$4</xm:f>
          </x14:formula1>
          <xm:sqref>AA8:AA17</xm:sqref>
        </x14:dataValidation>
        <x14:dataValidation type="list" allowBlank="1" showInputMessage="1" showErrorMessage="1">
          <x14:formula1>
            <xm:f>answer_sheet!$W$2:$W$4</xm:f>
          </x14:formula1>
          <xm:sqref>AF8:AF17</xm:sqref>
        </x14:dataValidation>
        <x14:dataValidation type="list" allowBlank="1" showInputMessage="1" showErrorMessage="1">
          <x14:formula1>
            <xm:f>answer_sheet!$O$2:$O$4</xm:f>
          </x14:formula1>
          <xm:sqref>V8:V17</xm:sqref>
        </x14:dataValidation>
        <x14:dataValidation type="list" allowBlank="1" showInputMessage="1" showErrorMessage="1">
          <x14:formula1>
            <xm:f>answer_sheet!$U$2:$U$4</xm:f>
          </x14:formula1>
          <xm:sqref>AB8:AB17</xm:sqref>
        </x14:dataValidation>
        <x14:dataValidation type="list" allowBlank="1" showInputMessage="1" showErrorMessage="1">
          <x14:formula1>
            <xm:f>answer_sheet!$F$2:$F$4</xm:f>
          </x14:formula1>
          <xm:sqref>O8:O17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T22"/>
  <sheetViews>
    <sheetView showGridLines="0" zoomScale="90" zoomScaleNormal="90" workbookViewId="0">
      <selection activeCell="J17" sqref="J17"/>
    </sheetView>
  </sheetViews>
  <sheetFormatPr defaultRowHeight="15" x14ac:dyDescent="0.25"/>
  <cols>
    <col min="8" max="8" width="15.85546875" customWidth="1"/>
    <col min="18" max="18" width="1.42578125" customWidth="1"/>
    <col min="19" max="19" width="34" customWidth="1"/>
  </cols>
  <sheetData>
    <row r="1" spans="8:20" x14ac:dyDescent="0.25">
      <c r="I1" s="201" t="s">
        <v>49</v>
      </c>
      <c r="J1" s="202"/>
      <c r="K1" s="202"/>
      <c r="L1" s="202"/>
      <c r="M1" s="202"/>
      <c r="N1" s="202"/>
      <c r="O1" s="202"/>
      <c r="P1" s="202"/>
      <c r="Q1" s="202"/>
    </row>
    <row r="2" spans="8:20" ht="17.25" customHeight="1" x14ac:dyDescent="0.25">
      <c r="H2" s="36" t="s">
        <v>89</v>
      </c>
      <c r="I2" s="17">
        <v>1</v>
      </c>
      <c r="J2" s="17">
        <v>2</v>
      </c>
      <c r="K2" s="17">
        <v>3</v>
      </c>
      <c r="L2" s="17">
        <v>4</v>
      </c>
      <c r="M2" s="17">
        <v>5</v>
      </c>
      <c r="N2" s="17">
        <v>7</v>
      </c>
      <c r="O2" s="17">
        <v>6</v>
      </c>
      <c r="P2" s="17">
        <v>10</v>
      </c>
      <c r="Q2" s="17">
        <v>8</v>
      </c>
      <c r="S2" s="203" t="s">
        <v>44</v>
      </c>
      <c r="T2" s="204" t="s">
        <v>45</v>
      </c>
    </row>
    <row r="3" spans="8:20" x14ac:dyDescent="0.25">
      <c r="I3" s="18" t="s">
        <v>107</v>
      </c>
      <c r="J3" s="18">
        <v>5</v>
      </c>
      <c r="K3" s="18">
        <v>7</v>
      </c>
      <c r="L3" s="18">
        <v>8</v>
      </c>
      <c r="M3" s="18" t="s">
        <v>160</v>
      </c>
      <c r="N3" s="19">
        <v>13</v>
      </c>
      <c r="O3" s="18">
        <v>18</v>
      </c>
      <c r="P3" s="18" t="s">
        <v>163</v>
      </c>
      <c r="Q3" s="18" t="s">
        <v>166</v>
      </c>
      <c r="S3" s="203"/>
      <c r="T3" s="204"/>
    </row>
    <row r="4" spans="8:20" x14ac:dyDescent="0.25">
      <c r="I4" s="18" t="s">
        <v>108</v>
      </c>
      <c r="J4" s="18">
        <v>6</v>
      </c>
      <c r="K4" s="16"/>
      <c r="L4" s="18">
        <v>9</v>
      </c>
      <c r="M4" s="18" t="s">
        <v>161</v>
      </c>
      <c r="N4" s="18">
        <v>14</v>
      </c>
      <c r="O4" s="18">
        <v>19</v>
      </c>
      <c r="P4" s="18" t="s">
        <v>164</v>
      </c>
      <c r="Q4" s="18" t="s">
        <v>167</v>
      </c>
      <c r="S4" s="203"/>
      <c r="T4" s="204"/>
    </row>
    <row r="5" spans="8:20" x14ac:dyDescent="0.25">
      <c r="I5" s="18" t="s">
        <v>109</v>
      </c>
      <c r="J5" s="16"/>
      <c r="K5" s="16"/>
      <c r="L5" s="18">
        <v>10</v>
      </c>
      <c r="M5" s="18" t="s">
        <v>162</v>
      </c>
      <c r="N5" s="18">
        <v>15</v>
      </c>
      <c r="O5" s="18">
        <v>20</v>
      </c>
      <c r="P5" s="18" t="s">
        <v>165</v>
      </c>
      <c r="Q5" s="16"/>
      <c r="R5" s="20"/>
      <c r="S5" s="203"/>
      <c r="T5" s="204"/>
    </row>
    <row r="6" spans="8:20" x14ac:dyDescent="0.25">
      <c r="I6" s="16"/>
      <c r="J6" s="16"/>
      <c r="K6" s="16"/>
      <c r="L6" s="18">
        <v>11</v>
      </c>
      <c r="M6" s="16"/>
      <c r="N6" s="18">
        <v>16</v>
      </c>
      <c r="O6" s="18">
        <v>21</v>
      </c>
      <c r="P6" s="16"/>
      <c r="Q6" s="16"/>
      <c r="R6" s="20"/>
      <c r="S6" s="203"/>
      <c r="T6" s="204"/>
    </row>
    <row r="7" spans="8:20" x14ac:dyDescent="0.25">
      <c r="I7" s="16"/>
      <c r="J7" s="16"/>
      <c r="K7" s="16"/>
      <c r="L7" s="16"/>
      <c r="M7" s="16"/>
      <c r="N7" s="18">
        <v>17</v>
      </c>
      <c r="O7" s="18">
        <v>22</v>
      </c>
      <c r="P7" s="16"/>
      <c r="Q7" s="20"/>
      <c r="R7" s="20"/>
      <c r="S7" s="23" t="s">
        <v>46</v>
      </c>
      <c r="T7" s="24">
        <v>100</v>
      </c>
    </row>
    <row r="8" spans="8:20" x14ac:dyDescent="0.25">
      <c r="I8" s="20"/>
      <c r="J8" s="16"/>
      <c r="K8" s="16"/>
      <c r="L8" s="16"/>
      <c r="M8" s="16"/>
      <c r="N8" s="16"/>
      <c r="O8" s="20"/>
      <c r="P8" s="20"/>
      <c r="Q8" s="20"/>
      <c r="R8" s="20"/>
      <c r="S8" s="25" t="s">
        <v>47</v>
      </c>
      <c r="T8" s="26" t="s">
        <v>51</v>
      </c>
    </row>
    <row r="9" spans="8:20" x14ac:dyDescent="0.25">
      <c r="I9" s="16"/>
      <c r="J9" s="16"/>
      <c r="K9" s="16"/>
      <c r="L9" s="16"/>
      <c r="M9" s="16"/>
      <c r="N9" s="16"/>
      <c r="O9" s="45"/>
      <c r="P9" s="16"/>
      <c r="Q9" s="16"/>
      <c r="S9" s="27" t="s">
        <v>50</v>
      </c>
      <c r="T9" s="28" t="s">
        <v>52</v>
      </c>
    </row>
    <row r="11" spans="8:20" x14ac:dyDescent="0.25">
      <c r="H11" s="38"/>
      <c r="I11" s="205" t="s">
        <v>43</v>
      </c>
      <c r="J11" s="206"/>
      <c r="K11" s="206"/>
      <c r="L11" s="206"/>
      <c r="M11" s="206"/>
      <c r="N11" s="206"/>
      <c r="O11" s="206"/>
      <c r="P11" s="206"/>
      <c r="Q11" s="207"/>
    </row>
    <row r="12" spans="8:20" x14ac:dyDescent="0.25">
      <c r="H12" s="39" t="s">
        <v>89</v>
      </c>
      <c r="I12" s="17">
        <v>1</v>
      </c>
      <c r="J12" s="17">
        <v>2</v>
      </c>
      <c r="K12" s="17">
        <v>3</v>
      </c>
      <c r="L12" s="17">
        <v>4</v>
      </c>
      <c r="M12" s="17">
        <v>5</v>
      </c>
      <c r="N12" s="17">
        <v>7</v>
      </c>
      <c r="O12" s="17">
        <v>6</v>
      </c>
      <c r="P12" s="17">
        <v>10</v>
      </c>
      <c r="Q12" s="17">
        <v>8</v>
      </c>
    </row>
    <row r="13" spans="8:20" ht="30" x14ac:dyDescent="0.25">
      <c r="H13" s="40" t="s">
        <v>88</v>
      </c>
      <c r="I13" s="117">
        <v>1</v>
      </c>
      <c r="J13" s="117">
        <v>2</v>
      </c>
      <c r="K13" s="117">
        <v>3</v>
      </c>
      <c r="L13" s="117">
        <v>4</v>
      </c>
      <c r="M13" s="117">
        <v>5</v>
      </c>
      <c r="N13" s="117">
        <v>6</v>
      </c>
      <c r="O13" s="117">
        <v>7</v>
      </c>
      <c r="P13" s="117">
        <v>8</v>
      </c>
      <c r="Q13" s="117">
        <v>9</v>
      </c>
    </row>
    <row r="14" spans="8:20" x14ac:dyDescent="0.25">
      <c r="H14" s="38"/>
      <c r="I14" s="118" t="str">
        <f>+'Audit Tool'!F29</f>
        <v>No data</v>
      </c>
      <c r="J14" s="118" t="str">
        <f>+'Audit Tool'!I29</f>
        <v>No data</v>
      </c>
      <c r="K14" s="175" t="str">
        <f>+'Audit Tool'!K29</f>
        <v>No data</v>
      </c>
      <c r="L14" s="118" t="str">
        <f>+'Audit Tool'!L29</f>
        <v>No data</v>
      </c>
      <c r="M14" s="118" t="str">
        <f>+'Audit Tool'!P29</f>
        <v>No data</v>
      </c>
      <c r="N14" s="119" t="str">
        <f>+'Audit Tool'!S29</f>
        <v>No data</v>
      </c>
      <c r="O14" s="118" t="str">
        <f>+'Audit Tool'!X29</f>
        <v>No data</v>
      </c>
      <c r="P14" s="118" t="str">
        <f>+'Audit Tool'!AC29</f>
        <v>No data</v>
      </c>
      <c r="Q14" s="118" t="str">
        <f>+'Audit Tool'!AF29</f>
        <v>No data</v>
      </c>
      <c r="R14" s="22"/>
    </row>
    <row r="15" spans="8:20" x14ac:dyDescent="0.25">
      <c r="I15" s="118" t="str">
        <f>+'Audit Tool'!G29</f>
        <v>No data</v>
      </c>
      <c r="J15" s="118" t="str">
        <f>+'Audit Tool'!J29</f>
        <v>No data</v>
      </c>
      <c r="K15" s="16"/>
      <c r="L15" s="118" t="str">
        <f>+'Audit Tool'!M29</f>
        <v>No data</v>
      </c>
      <c r="M15" s="118" t="str">
        <f>+'Audit Tool'!Q29</f>
        <v>No data</v>
      </c>
      <c r="N15" s="118" t="str">
        <f>+'Audit Tool'!T29</f>
        <v>No data</v>
      </c>
      <c r="O15" s="118" t="str">
        <f>+'Audit Tool'!Y29</f>
        <v>No data</v>
      </c>
      <c r="P15" s="118" t="str">
        <f>+'Audit Tool'!AD29</f>
        <v>No data</v>
      </c>
      <c r="Q15" s="120" t="s">
        <v>134</v>
      </c>
    </row>
    <row r="16" spans="8:20" x14ac:dyDescent="0.25">
      <c r="I16" s="120" t="s">
        <v>134</v>
      </c>
      <c r="J16" s="16"/>
      <c r="K16" s="16"/>
      <c r="L16" s="118" t="str">
        <f>+'Audit Tool'!N29</f>
        <v>No data</v>
      </c>
      <c r="M16" s="118" t="str">
        <f>+'Audit Tool'!R29</f>
        <v>No data</v>
      </c>
      <c r="N16" s="118" t="str">
        <f>+'Audit Tool'!U29</f>
        <v>No data</v>
      </c>
      <c r="O16" s="118" t="str">
        <f>+'Audit Tool'!Z29</f>
        <v>No data</v>
      </c>
      <c r="P16" s="118" t="str">
        <f>+'Audit Tool'!AE29</f>
        <v>No data</v>
      </c>
      <c r="Q16" s="16"/>
    </row>
    <row r="17" spans="8:18" x14ac:dyDescent="0.25">
      <c r="J17" s="16"/>
      <c r="K17" s="16"/>
      <c r="L17" s="118" t="str">
        <f>+'Audit Tool'!O29</f>
        <v>No data</v>
      </c>
      <c r="M17" s="16"/>
      <c r="N17" s="118" t="str">
        <f>+'Audit Tool'!V29</f>
        <v>No data</v>
      </c>
      <c r="O17" s="118" t="str">
        <f>+'Audit Tool'!AA29</f>
        <v>No data</v>
      </c>
      <c r="P17" s="16"/>
      <c r="Q17" s="16"/>
    </row>
    <row r="18" spans="8:18" x14ac:dyDescent="0.25">
      <c r="I18" s="16"/>
      <c r="J18" s="16"/>
      <c r="K18" s="16"/>
      <c r="L18" s="16"/>
      <c r="M18" s="16"/>
      <c r="N18" s="118" t="str">
        <f>+'Audit Tool'!W29</f>
        <v>No data</v>
      </c>
      <c r="O18" s="118" t="str">
        <f>+'Audit Tool'!AB29</f>
        <v>No data</v>
      </c>
      <c r="P18" s="16"/>
      <c r="Q18" s="20"/>
    </row>
    <row r="19" spans="8:18" x14ac:dyDescent="0.25">
      <c r="I19" s="20"/>
      <c r="J19" s="16"/>
      <c r="K19" s="16"/>
      <c r="L19" s="16"/>
      <c r="M19" s="16"/>
      <c r="N19" s="16"/>
      <c r="O19" s="20"/>
      <c r="P19" s="20"/>
      <c r="Q19" s="20"/>
    </row>
    <row r="20" spans="8:18" x14ac:dyDescent="0.25">
      <c r="I20" s="16"/>
      <c r="J20" s="16"/>
      <c r="K20" s="16"/>
      <c r="L20" s="16"/>
      <c r="M20" s="16"/>
      <c r="N20" s="16"/>
      <c r="O20" s="45"/>
      <c r="P20" s="16"/>
      <c r="Q20" s="16"/>
    </row>
    <row r="21" spans="8:18" x14ac:dyDescent="0.25">
      <c r="I21" s="205" t="s">
        <v>48</v>
      </c>
      <c r="J21" s="208"/>
      <c r="K21" s="208"/>
      <c r="L21" s="208"/>
      <c r="M21" s="208"/>
      <c r="N21" s="208"/>
      <c r="O21" s="208"/>
      <c r="P21" s="208"/>
      <c r="Q21" s="209"/>
      <c r="R21" s="2"/>
    </row>
    <row r="22" spans="8:18" x14ac:dyDescent="0.25">
      <c r="H22" s="124"/>
      <c r="I22" s="35" t="str">
        <f>IF(I14="No data", "No data", IF(I14="NA","NA",IF(I14="%","%", SUM(I14:I15)/COUNT(I14:I15))))</f>
        <v>No data</v>
      </c>
      <c r="J22" s="35" t="str">
        <f>IF(J14="No data", "No data", IF(J14="NA","NA",IF(J14="%","%", SUM(J14:J15)/COUNT(J14:J15))))</f>
        <v>No data</v>
      </c>
      <c r="K22" s="35" t="str">
        <f>IF(K14="No data", "No data", IF(K14="N/A - did not have a definitive diagnosis of ABO","N/A",IF(K14="%","%", SUM(K14:K14)/COUNT(K14:K14))))</f>
        <v>No data</v>
      </c>
      <c r="L22" s="35" t="str">
        <f>IF(L14="No data", "No data", IF(L14="NA","NA",IF(L14="%","%", SUM(L14:L17)/COUNT(L14:L17))))</f>
        <v>No data</v>
      </c>
      <c r="M22" s="35" t="str">
        <f>IF(M14="No data", "No data", IF(M14="NA","NA",IF(M14="%","%", SUM(M14:M16)/COUNT(M14:M16))))</f>
        <v>No data</v>
      </c>
      <c r="N22" s="35" t="str">
        <f>IF(N14="No data", "No data", IF(N14="NA","NA",IF(N14="%","%", SUM(N14:N18)/COUNT(N14:N18))))</f>
        <v>No data</v>
      </c>
      <c r="O22" s="35" t="str">
        <f>IF(O14="No data", "No data", IF(O14="NA","NA",IF(O14="%","%", SUM(O14:O18)/COUNT(O14:O18))))</f>
        <v>No data</v>
      </c>
      <c r="P22" s="35" t="str">
        <f>IF(P14="No data", "No data", IF(P14="NA","NA",IF(P14="%","%", SUM(P14:P16)/COUNT(P14:P16))))</f>
        <v>No data</v>
      </c>
      <c r="Q22" s="35" t="str">
        <f>IF(Q14="No data", "No data", IF(Q14="NA","NA",IF(Q14="%","%", SUM(Q14:Q14)/COUNT(Q14:Q14))))</f>
        <v>No data</v>
      </c>
    </row>
  </sheetData>
  <mergeCells count="5">
    <mergeCell ref="I1:Q1"/>
    <mergeCell ref="S2:S6"/>
    <mergeCell ref="T2:T6"/>
    <mergeCell ref="I11:Q11"/>
    <mergeCell ref="I21:Q21"/>
  </mergeCells>
  <conditionalFormatting sqref="I22:Q22">
    <cfRule type="cellIs" dxfId="3" priority="2" operator="between">
      <formula>50</formula>
      <formula>99</formula>
    </cfRule>
    <cfRule type="cellIs" dxfId="2" priority="3" operator="between">
      <formula>50</formula>
      <formula>99</formula>
    </cfRule>
    <cfRule type="cellIs" dxfId="1" priority="4" operator="equal">
      <formula>100</formula>
    </cfRule>
  </conditionalFormatting>
  <conditionalFormatting sqref="I22:Q22">
    <cfRule type="cellIs" dxfId="0" priority="1" operator="between">
      <formula>0</formula>
      <formula>49</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zoomScaleNormal="100" workbookViewId="0">
      <selection sqref="A1:B1"/>
    </sheetView>
  </sheetViews>
  <sheetFormatPr defaultRowHeight="15" x14ac:dyDescent="0.25"/>
  <cols>
    <col min="1" max="1" width="26.7109375" style="21" customWidth="1"/>
    <col min="2" max="2" width="140.28515625" style="15" customWidth="1"/>
    <col min="3" max="16384" width="9.140625" style="15"/>
  </cols>
  <sheetData>
    <row r="1" spans="1:2" ht="18.75" customHeight="1" x14ac:dyDescent="0.25">
      <c r="A1" s="210" t="s">
        <v>9</v>
      </c>
      <c r="B1" s="211"/>
    </row>
    <row r="2" spans="1:2" ht="25.5" customHeight="1" x14ac:dyDescent="0.25">
      <c r="A2" s="80"/>
      <c r="B2" s="81" t="s">
        <v>149</v>
      </c>
    </row>
    <row r="3" spans="1:2" s="21" customFormat="1" ht="31.5" x14ac:dyDescent="0.25">
      <c r="A3" s="37" t="s">
        <v>87</v>
      </c>
      <c r="B3" s="37" t="s">
        <v>99</v>
      </c>
    </row>
    <row r="4" spans="1:2" s="21" customFormat="1" ht="92.25" customHeight="1" x14ac:dyDescent="0.25">
      <c r="A4" s="43">
        <v>1</v>
      </c>
      <c r="B4" s="41" t="s">
        <v>143</v>
      </c>
    </row>
    <row r="5" spans="1:2" s="30" customFormat="1" ht="90" customHeight="1" x14ac:dyDescent="0.25">
      <c r="A5" s="43">
        <v>2</v>
      </c>
      <c r="B5" s="41" t="s">
        <v>144</v>
      </c>
    </row>
    <row r="6" spans="1:2" s="30" customFormat="1" ht="63" customHeight="1" x14ac:dyDescent="0.25">
      <c r="A6" s="43">
        <v>3</v>
      </c>
      <c r="B6" s="41" t="s">
        <v>142</v>
      </c>
    </row>
    <row r="7" spans="1:2" s="30" customFormat="1" ht="114" customHeight="1" x14ac:dyDescent="0.25">
      <c r="A7" s="43">
        <v>4</v>
      </c>
      <c r="B7" s="41" t="s">
        <v>141</v>
      </c>
    </row>
    <row r="8" spans="1:2" s="30" customFormat="1" ht="93" customHeight="1" x14ac:dyDescent="0.25">
      <c r="A8" s="43">
        <v>5</v>
      </c>
      <c r="B8" s="41" t="s">
        <v>150</v>
      </c>
    </row>
    <row r="9" spans="1:2" s="30" customFormat="1" ht="110.25" x14ac:dyDescent="0.25">
      <c r="A9" s="43">
        <v>6</v>
      </c>
      <c r="B9" s="41" t="s">
        <v>146</v>
      </c>
    </row>
    <row r="10" spans="1:2" ht="102.75" customHeight="1" x14ac:dyDescent="0.25">
      <c r="A10" s="43">
        <v>7</v>
      </c>
      <c r="B10" s="123" t="s">
        <v>145</v>
      </c>
    </row>
    <row r="11" spans="1:2" ht="91.5" customHeight="1" x14ac:dyDescent="0.25">
      <c r="A11" s="43">
        <v>8</v>
      </c>
      <c r="B11" s="41" t="s">
        <v>116</v>
      </c>
    </row>
    <row r="12" spans="1:2" ht="78.75" x14ac:dyDescent="0.25">
      <c r="A12" s="43">
        <v>9</v>
      </c>
      <c r="B12" s="41" t="s">
        <v>147</v>
      </c>
    </row>
    <row r="13" spans="1:2" ht="78.75" x14ac:dyDescent="0.25">
      <c r="A13" s="43">
        <v>10</v>
      </c>
      <c r="B13" s="41" t="s">
        <v>148</v>
      </c>
    </row>
    <row r="14" spans="1:2" ht="126" customHeight="1" x14ac:dyDescent="0.25">
      <c r="A14" s="43">
        <v>11</v>
      </c>
      <c r="B14" s="41" t="s">
        <v>168</v>
      </c>
    </row>
    <row r="17" spans="2:2" ht="121.5" customHeight="1" x14ac:dyDescent="0.25"/>
    <row r="18" spans="2:2" ht="95.25" customHeight="1" x14ac:dyDescent="0.25"/>
    <row r="25" spans="2:2" ht="15.75" x14ac:dyDescent="0.25">
      <c r="B25" s="49"/>
    </row>
    <row r="26" spans="2:2" ht="15.75" x14ac:dyDescent="0.25">
      <c r="B26" s="49"/>
    </row>
    <row r="27" spans="2:2" ht="15.75" x14ac:dyDescent="0.25">
      <c r="B27" s="49"/>
    </row>
    <row r="28" spans="2:2" ht="15.75" x14ac:dyDescent="0.25">
      <c r="B28" s="49"/>
    </row>
    <row r="29" spans="2:2" ht="15.75" x14ac:dyDescent="0.25">
      <c r="B29" s="122"/>
    </row>
  </sheetData>
  <mergeCells count="1">
    <mergeCell ref="A1:B1"/>
  </mergeCells>
  <pageMargins left="0.70866141732283472" right="0.70866141732283472" top="0.74803149606299213" bottom="0.7480314960629921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34" t="s">
        <v>76</v>
      </c>
    </row>
    <row r="3" spans="1:13" x14ac:dyDescent="0.25">
      <c r="A3" t="s">
        <v>62</v>
      </c>
      <c r="C3" t="s">
        <v>35</v>
      </c>
      <c r="E3" t="s">
        <v>10</v>
      </c>
      <c r="G3" t="s">
        <v>37</v>
      </c>
      <c r="I3" t="s">
        <v>63</v>
      </c>
      <c r="K3" t="s">
        <v>38</v>
      </c>
      <c r="M3" t="s">
        <v>39</v>
      </c>
    </row>
    <row r="4" spans="1:13" x14ac:dyDescent="0.25">
      <c r="A4" t="s">
        <v>64</v>
      </c>
      <c r="C4" t="s">
        <v>69</v>
      </c>
      <c r="E4" t="s">
        <v>12</v>
      </c>
      <c r="G4" t="s">
        <v>12</v>
      </c>
      <c r="I4" t="s">
        <v>12</v>
      </c>
      <c r="K4" t="s">
        <v>12</v>
      </c>
      <c r="M4" t="s">
        <v>12</v>
      </c>
    </row>
    <row r="5" spans="1:13" x14ac:dyDescent="0.25">
      <c r="A5" t="s">
        <v>13</v>
      </c>
      <c r="C5" t="s">
        <v>68</v>
      </c>
      <c r="E5" t="s">
        <v>14</v>
      </c>
      <c r="G5" t="s">
        <v>14</v>
      </c>
      <c r="I5" t="s">
        <v>14</v>
      </c>
      <c r="K5" t="s">
        <v>14</v>
      </c>
      <c r="M5" t="s">
        <v>14</v>
      </c>
    </row>
    <row r="6" spans="1:13" x14ac:dyDescent="0.25">
      <c r="E6" t="s">
        <v>70</v>
      </c>
      <c r="I6" t="s">
        <v>82</v>
      </c>
      <c r="K6" t="s">
        <v>85</v>
      </c>
      <c r="M6" t="s">
        <v>83</v>
      </c>
    </row>
    <row r="9" spans="1:13" x14ac:dyDescent="0.25">
      <c r="A9" t="s">
        <v>40</v>
      </c>
      <c r="C9" t="s">
        <v>65</v>
      </c>
      <c r="E9" t="s">
        <v>66</v>
      </c>
      <c r="G9" t="s">
        <v>67</v>
      </c>
    </row>
    <row r="10" spans="1:13" x14ac:dyDescent="0.25">
      <c r="A10" t="s">
        <v>12</v>
      </c>
      <c r="C10" t="s">
        <v>12</v>
      </c>
      <c r="E10" t="s">
        <v>12</v>
      </c>
      <c r="G10" t="s">
        <v>12</v>
      </c>
    </row>
    <row r="11" spans="1:13" x14ac:dyDescent="0.25">
      <c r="A11" t="s">
        <v>14</v>
      </c>
      <c r="C11" t="s">
        <v>14</v>
      </c>
      <c r="E11" t="s">
        <v>14</v>
      </c>
      <c r="G11" t="s">
        <v>14</v>
      </c>
    </row>
    <row r="12" spans="1:13" x14ac:dyDescent="0.25">
      <c r="A12" t="s">
        <v>72</v>
      </c>
      <c r="C12" t="s">
        <v>71</v>
      </c>
      <c r="E12" t="s">
        <v>84</v>
      </c>
      <c r="G12" t="s">
        <v>72</v>
      </c>
    </row>
    <row r="13" spans="1:13" x14ac:dyDescent="0.25">
      <c r="G13" t="s">
        <v>73</v>
      </c>
    </row>
    <row r="14" spans="1:13" x14ac:dyDescent="0.25">
      <c r="A14" t="s">
        <v>80</v>
      </c>
      <c r="C14" t="s">
        <v>81</v>
      </c>
    </row>
    <row r="15" spans="1:13" x14ac:dyDescent="0.25">
      <c r="A15" t="s">
        <v>12</v>
      </c>
      <c r="C15" t="s">
        <v>12</v>
      </c>
    </row>
    <row r="16" spans="1:13" x14ac:dyDescent="0.25">
      <c r="A16" t="s">
        <v>14</v>
      </c>
      <c r="C16" t="s">
        <v>14</v>
      </c>
    </row>
    <row r="17" spans="1:13" x14ac:dyDescent="0.25">
      <c r="A17" t="s">
        <v>74</v>
      </c>
      <c r="C17" t="s">
        <v>75</v>
      </c>
      <c r="J17" s="31"/>
      <c r="K17" s="32"/>
      <c r="L17" s="31"/>
      <c r="M17" s="31"/>
    </row>
    <row r="18" spans="1:13" x14ac:dyDescent="0.25">
      <c r="J18" s="31"/>
      <c r="K18" s="32"/>
      <c r="L18" s="31"/>
      <c r="M18" s="31"/>
    </row>
    <row r="19" spans="1:13" x14ac:dyDescent="0.25">
      <c r="J19" s="31"/>
      <c r="K19" s="32"/>
      <c r="L19" s="31"/>
      <c r="M19" s="31"/>
    </row>
    <row r="20" spans="1:13" x14ac:dyDescent="0.25">
      <c r="J20" s="31"/>
      <c r="K20" s="32"/>
      <c r="L20" s="31"/>
      <c r="M20" s="31"/>
    </row>
    <row r="21" spans="1:13" x14ac:dyDescent="0.25">
      <c r="J21" s="31"/>
      <c r="K21" s="32"/>
      <c r="L21" s="31"/>
      <c r="M21" s="31"/>
    </row>
    <row r="22" spans="1:13" x14ac:dyDescent="0.25">
      <c r="A22" s="33"/>
      <c r="C22" s="33"/>
      <c r="H22" s="34"/>
    </row>
    <row r="23" spans="1:13" x14ac:dyDescent="0.25">
      <c r="H23" s="3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C1" workbookViewId="0">
      <selection activeCell="E9" sqref="E9"/>
    </sheetView>
  </sheetViews>
  <sheetFormatPr defaultRowHeight="15" x14ac:dyDescent="0.25"/>
  <cols>
    <col min="1" max="1" width="16.140625" style="44" bestFit="1" customWidth="1"/>
    <col min="2" max="2" width="9.140625" style="44"/>
    <col min="3" max="3" width="30.7109375" style="44" bestFit="1" customWidth="1"/>
    <col min="4" max="4" width="5.42578125" style="44" bestFit="1" customWidth="1"/>
    <col min="5" max="5" width="53.85546875" style="44" bestFit="1" customWidth="1"/>
    <col min="6" max="6" width="31.140625" style="131" customWidth="1"/>
    <col min="7" max="7" width="10" style="131" customWidth="1"/>
    <col min="8" max="8" width="7.85546875" style="121" customWidth="1"/>
    <col min="9" max="9" width="53.85546875" style="121" customWidth="1"/>
    <col min="10" max="10" width="9.140625" style="44"/>
    <col min="11" max="11" width="21.42578125" style="44" bestFit="1" customWidth="1"/>
    <col min="12" max="12" width="9.140625" style="44"/>
    <col min="13" max="13" width="13.5703125" style="44" bestFit="1" customWidth="1"/>
    <col min="14" max="14" width="9.140625" style="44"/>
    <col min="15" max="15" width="37.28515625" style="44" bestFit="1" customWidth="1"/>
    <col min="16" max="16" width="9.140625" style="44"/>
    <col min="17" max="17" width="35.85546875" style="44" bestFit="1" customWidth="1"/>
    <col min="18" max="18" width="9.140625" style="44"/>
    <col min="19" max="19" width="29.42578125" style="44" bestFit="1" customWidth="1"/>
    <col min="20" max="20" width="9.140625" style="44"/>
    <col min="21" max="21" width="20.7109375" style="44" customWidth="1"/>
    <col min="22" max="22" width="9.140625" style="44"/>
    <col min="23" max="23" width="21.85546875" style="44" customWidth="1"/>
    <col min="24" max="16384" width="9.140625" style="44"/>
  </cols>
  <sheetData>
    <row r="1" spans="1:23" x14ac:dyDescent="0.25">
      <c r="A1" s="44" t="s">
        <v>34</v>
      </c>
      <c r="C1" s="44" t="s">
        <v>35</v>
      </c>
      <c r="E1" s="44" t="s">
        <v>10</v>
      </c>
      <c r="F1" s="131" t="s">
        <v>136</v>
      </c>
      <c r="I1" s="121" t="s">
        <v>156</v>
      </c>
      <c r="K1" s="44" t="s">
        <v>37</v>
      </c>
      <c r="M1" s="44" t="s">
        <v>63</v>
      </c>
      <c r="O1" s="44" t="s">
        <v>38</v>
      </c>
      <c r="Q1" s="44" t="s">
        <v>39</v>
      </c>
      <c r="S1" s="44" t="s">
        <v>40</v>
      </c>
      <c r="U1" s="44" t="s">
        <v>65</v>
      </c>
      <c r="W1" s="44" t="s">
        <v>66</v>
      </c>
    </row>
    <row r="2" spans="1:23" x14ac:dyDescent="0.25">
      <c r="A2" s="44" t="s">
        <v>11</v>
      </c>
      <c r="C2" s="44" t="s">
        <v>12</v>
      </c>
      <c r="E2" s="44" t="s">
        <v>12</v>
      </c>
      <c r="F2" s="131" t="s">
        <v>12</v>
      </c>
      <c r="I2" s="121" t="s">
        <v>12</v>
      </c>
      <c r="K2" s="44" t="s">
        <v>12</v>
      </c>
      <c r="M2" s="44" t="s">
        <v>12</v>
      </c>
      <c r="O2" s="44" t="s">
        <v>12</v>
      </c>
      <c r="Q2" s="44" t="s">
        <v>12</v>
      </c>
      <c r="S2" s="44" t="s">
        <v>12</v>
      </c>
      <c r="U2" s="44" t="s">
        <v>12</v>
      </c>
      <c r="W2" s="44" t="s">
        <v>12</v>
      </c>
    </row>
    <row r="3" spans="1:23" x14ac:dyDescent="0.25">
      <c r="A3" s="44" t="s">
        <v>13</v>
      </c>
      <c r="C3" s="44" t="s">
        <v>14</v>
      </c>
      <c r="E3" s="44" t="s">
        <v>14</v>
      </c>
      <c r="F3" s="131" t="s">
        <v>14</v>
      </c>
      <c r="I3" s="121" t="s">
        <v>14</v>
      </c>
      <c r="K3" s="44" t="s">
        <v>14</v>
      </c>
      <c r="M3" s="44" t="s">
        <v>14</v>
      </c>
      <c r="O3" s="44" t="s">
        <v>14</v>
      </c>
      <c r="Q3" s="44" t="s">
        <v>14</v>
      </c>
      <c r="S3" s="44" t="s">
        <v>14</v>
      </c>
      <c r="U3" s="44" t="s">
        <v>14</v>
      </c>
      <c r="W3" s="44" t="s">
        <v>14</v>
      </c>
    </row>
    <row r="4" spans="1:23" ht="60" x14ac:dyDescent="0.25">
      <c r="E4" s="44" t="s">
        <v>118</v>
      </c>
      <c r="F4" s="44" t="s">
        <v>155</v>
      </c>
      <c r="I4" s="121" t="s">
        <v>135</v>
      </c>
      <c r="K4" s="44" t="s">
        <v>119</v>
      </c>
      <c r="M4" s="44" t="s">
        <v>36</v>
      </c>
      <c r="O4" s="44" t="s">
        <v>151</v>
      </c>
      <c r="Q4" s="107" t="s">
        <v>127</v>
      </c>
      <c r="S4" s="44" t="s">
        <v>129</v>
      </c>
      <c r="U4" s="44" t="s">
        <v>131</v>
      </c>
      <c r="W4" s="44" t="s">
        <v>133</v>
      </c>
    </row>
    <row r="9" spans="1:23" x14ac:dyDescent="0.25">
      <c r="Q9" s="44" t="b">
        <f>answer_sheet!E13=(IF(P9="Yes","",IF(P9="No","NA")))</f>
        <v>1</v>
      </c>
    </row>
    <row r="25" spans="4:4" x14ac:dyDescent="0.25">
      <c r="D25" s="44" t="b">
        <f>answer_sheet!C10=COUNTIF(D8:D17,"Unknown - no evidence of this in the casenotes")</f>
        <v>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Instructions</vt:lpstr>
      <vt:lpstr>Audit Tool</vt:lpstr>
      <vt:lpstr>Summary</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2020-01-09T11:46:47Z</cp:lastPrinted>
  <dcterms:created xsi:type="dcterms:W3CDTF">2017-11-02T15:30:02Z</dcterms:created>
  <dcterms:modified xsi:type="dcterms:W3CDTF">2020-04-23T15:17:19Z</dcterms:modified>
</cp:coreProperties>
</file>